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ierungen" sheetId="1" state="visible" r:id="rId1"/>
    <sheet xmlns:r="http://schemas.openxmlformats.org/officeDocument/2006/relationships" name="Zimmerbestand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Hinweis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0.0"/>
    <numFmt numFmtId="165" formatCode="DD.MM.YYYY"/>
    <numFmt numFmtId="166" formatCode="#.##0,00 &quot;€&quot;"/>
    <numFmt numFmtId="167" formatCode="yyyy-mm-dd"/>
  </numFmts>
  <fonts count="6">
    <font>
      <name val="Calibri"/>
      <family val="2"/>
      <color theme="1"/>
      <sz val="11"/>
      <scheme val="minor"/>
    </font>
    <font>
      <name val="Calibri"/>
      <b val="1"/>
      <color rgb="001E293B"/>
      <sz val="16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name val="Calibri"/>
      <b val="1"/>
      <color rgb="0016A34A"/>
      <sz val="10"/>
    </font>
  </fonts>
  <fills count="7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C8102E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52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left" vertical="center"/>
    </xf>
    <xf numFmtId="164" fontId="3" fillId="3" borderId="1" applyAlignment="1" pivotButton="0" quotePrefix="0" xfId="0">
      <alignment horizontal="center" vertical="center"/>
    </xf>
    <xf numFmtId="165" fontId="3" fillId="3" borderId="1" applyAlignment="1" pivotButton="0" quotePrefix="0" xfId="0">
      <alignment horizontal="center" vertical="center"/>
    </xf>
    <xf numFmtId="166" fontId="3" fillId="3" borderId="1" applyAlignment="1" pivotButton="0" quotePrefix="0" xfId="0">
      <alignment horizontal="left" vertical="center"/>
    </xf>
    <xf numFmtId="166" fontId="3" fillId="4" borderId="1" applyAlignment="1" pivotButton="0" quotePrefix="0" xfId="0">
      <alignment horizontal="left" vertical="center"/>
    </xf>
    <xf numFmtId="166" fontId="3" fillId="3" borderId="1" applyAlignment="1" pivotButton="0" quotePrefix="0" xfId="0">
      <alignment horizontal="center" vertical="center"/>
    </xf>
    <xf numFmtId="0" fontId="0" fillId="3" borderId="1" applyAlignment="1" pivotButton="0" quotePrefix="0" xfId="0">
      <alignment horizontal="center" vertical="center"/>
    </xf>
    <xf numFmtId="0" fontId="3" fillId="0" borderId="0" applyAlignment="1" pivotButton="0" quotePrefix="0" xfId="0">
      <alignment horizontal="left" vertical="top" wrapText="1"/>
    </xf>
    <xf numFmtId="0" fontId="3" fillId="5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left" vertical="center"/>
    </xf>
    <xf numFmtId="164" fontId="3" fillId="5" borderId="1" applyAlignment="1" pivotButton="0" quotePrefix="0" xfId="0">
      <alignment horizontal="center" vertical="center"/>
    </xf>
    <xf numFmtId="165" fontId="3" fillId="5" borderId="1" applyAlignment="1" pivotButton="0" quotePrefix="0" xfId="0">
      <alignment horizontal="center" vertical="center"/>
    </xf>
    <xf numFmtId="166" fontId="3" fillId="5" borderId="1" applyAlignment="1" pivotButton="0" quotePrefix="0" xfId="0">
      <alignment horizontal="left" vertical="center"/>
    </xf>
    <xf numFmtId="166" fontId="3" fillId="5" borderId="1" applyAlignment="1" pivotButton="0" quotePrefix="0" xfId="0">
      <alignment horizontal="center" vertical="center"/>
    </xf>
    <xf numFmtId="0" fontId="0" fillId="5" borderId="1" applyAlignment="1" pivotButton="0" quotePrefix="0" xfId="0">
      <alignment horizontal="center" vertical="center"/>
    </xf>
    <xf numFmtId="0" fontId="4" fillId="0" borderId="0" pivotButton="0" quotePrefix="0" xfId="0"/>
    <xf numFmtId="166" fontId="4" fillId="0" borderId="1" pivotButton="0" quotePrefix="0" xfId="0"/>
    <xf numFmtId="167" fontId="3" fillId="3" borderId="1" applyAlignment="1" pivotButton="0" quotePrefix="0" xfId="0">
      <alignment horizontal="center" vertical="center"/>
    </xf>
    <xf numFmtId="165" fontId="0" fillId="4" borderId="0" pivotButton="0" quotePrefix="0" xfId="0"/>
    <xf numFmtId="167" fontId="3" fillId="5" borderId="1" applyAlignment="1" pivotButton="0" quotePrefix="0" xfId="0">
      <alignment horizontal="center" vertical="center"/>
    </xf>
    <xf numFmtId="0" fontId="2" fillId="6" borderId="1" applyAlignment="1" pivotButton="0" quotePrefix="0" xfId="0">
      <alignment horizontal="center" vertical="center"/>
    </xf>
    <xf numFmtId="0" fontId="4" fillId="3" borderId="1" pivotButton="0" quotePrefix="0" xfId="0"/>
    <xf numFmtId="0" fontId="5" fillId="3" borderId="1" applyAlignment="1" pivotButton="0" quotePrefix="0" xfId="0">
      <alignment horizontal="center" vertical="center"/>
    </xf>
    <xf numFmtId="0" fontId="4" fillId="5" borderId="1" pivotButton="0" quotePrefix="0" xfId="0"/>
    <xf numFmtId="0" fontId="5" fillId="5" borderId="1" applyAlignment="1" pivotButton="0" quotePrefix="0" xfId="0">
      <alignment horizontal="center" vertical="center"/>
    </xf>
    <xf numFmtId="166" fontId="5" fillId="5" borderId="1" applyAlignment="1" pivotButton="0" quotePrefix="0" xfId="0">
      <alignment horizontal="center" vertical="center"/>
    </xf>
    <xf numFmtId="166" fontId="5" fillId="3" borderId="1" applyAlignment="1" pivotButton="0" quotePrefix="0" xfId="0">
      <alignment horizontal="center" vertical="center"/>
    </xf>
    <xf numFmtId="0" fontId="0" fillId="3" borderId="1" pivotButton="0" quotePrefix="0" xfId="0"/>
    <xf numFmtId="0" fontId="0" fillId="5" borderId="1" pivotButton="0" quotePrefix="0" xfId="0"/>
    <xf numFmtId="0" fontId="4" fillId="3" borderId="1" applyAlignment="1" pivotButton="0" quotePrefix="0" xfId="0">
      <alignment horizontal="left" vertical="top" wrapText="1"/>
    </xf>
    <xf numFmtId="0" fontId="3" fillId="3" borderId="1" applyAlignment="1" pivotButton="0" quotePrefix="0" xfId="0">
      <alignment horizontal="left" vertical="top" wrapText="1"/>
    </xf>
    <xf numFmtId="0" fontId="4" fillId="5" borderId="1" applyAlignment="1" pivotButton="0" quotePrefix="0" xfId="0">
      <alignment horizontal="left" vertical="top" wrapText="1"/>
    </xf>
    <xf numFmtId="0" fontId="3" fillId="5" borderId="1" applyAlignment="1" pivotButton="0" quotePrefix="0" xfId="0">
      <alignment horizontal="left" vertical="top" wrapText="1"/>
    </xf>
    <xf numFmtId="164" fontId="3" fillId="3" borderId="1" applyAlignment="1" pivotButton="0" quotePrefix="0" xfId="0">
      <alignment horizontal="center" vertical="center"/>
    </xf>
    <xf numFmtId="165" fontId="3" fillId="3" borderId="1" applyAlignment="1" pivotButton="0" quotePrefix="0" xfId="0">
      <alignment horizontal="center" vertical="center"/>
    </xf>
    <xf numFmtId="166" fontId="3" fillId="3" borderId="1" applyAlignment="1" pivotButton="0" quotePrefix="0" xfId="0">
      <alignment horizontal="left" vertical="center"/>
    </xf>
    <xf numFmtId="166" fontId="3" fillId="4" borderId="1" applyAlignment="1" pivotButton="0" quotePrefix="0" xfId="0">
      <alignment horizontal="left" vertical="center"/>
    </xf>
    <xf numFmtId="166" fontId="3" fillId="3" borderId="1" applyAlignment="1" pivotButton="0" quotePrefix="0" xfId="0">
      <alignment horizontal="center" vertical="center"/>
    </xf>
    <xf numFmtId="164" fontId="3" fillId="5" borderId="1" applyAlignment="1" pivotButton="0" quotePrefix="0" xfId="0">
      <alignment horizontal="center" vertical="center"/>
    </xf>
    <xf numFmtId="165" fontId="3" fillId="5" borderId="1" applyAlignment="1" pivotButton="0" quotePrefix="0" xfId="0">
      <alignment horizontal="center" vertical="center"/>
    </xf>
    <xf numFmtId="166" fontId="3" fillId="5" borderId="1" applyAlignment="1" pivotButton="0" quotePrefix="0" xfId="0">
      <alignment horizontal="left" vertical="center"/>
    </xf>
    <xf numFmtId="166" fontId="3" fillId="5" borderId="1" applyAlignment="1" pivotButton="0" quotePrefix="0" xfId="0">
      <alignment horizontal="center" vertical="center"/>
    </xf>
    <xf numFmtId="166" fontId="4" fillId="0" borderId="1" pivotButton="0" quotePrefix="0" xfId="0"/>
    <xf numFmtId="167" fontId="3" fillId="3" borderId="1" applyAlignment="1" pivotButton="0" quotePrefix="0" xfId="0">
      <alignment horizontal="center" vertical="center"/>
    </xf>
    <xf numFmtId="165" fontId="0" fillId="4" borderId="0" pivotButton="0" quotePrefix="0" xfId="0"/>
    <xf numFmtId="167" fontId="3" fillId="5" borderId="1" applyAlignment="1" pivotButton="0" quotePrefix="0" xfId="0">
      <alignment horizontal="center" vertical="center"/>
    </xf>
    <xf numFmtId="166" fontId="5" fillId="5" borderId="1" applyAlignment="1" pivotButton="0" quotePrefix="0" xfId="0">
      <alignment horizontal="center" vertical="center"/>
    </xf>
    <xf numFmtId="166" fontId="5" fillId="3" borderId="1" applyAlignment="1" pivotButton="0" quotePrefix="0" xfId="0">
      <alignment horizontal="center" vertical="center"/>
    </xf>
  </cellXfs>
  <cellStyles count="1">
    <cellStyle name="Normal" xfId="0" builtinId="0" hidden="0"/>
  </cellStyles>
  <dxfs count="4">
    <dxf>
      <font>
        <b val="1"/>
        <color rgb="00DC2626"/>
      </font>
      <fill>
        <patternFill patternType="solid">
          <fgColor rgb="00FEE2E2"/>
        </patternFill>
      </fill>
    </dxf>
    <dxf>
      <font>
        <b val="1"/>
        <color rgb="0016A34A"/>
      </font>
      <fill>
        <patternFill patternType="solid">
          <fgColor rgb="00DCFCE7"/>
        </patternFill>
      </fill>
    </dxf>
    <dxf>
      <font>
        <b val="1"/>
        <color rgb="001D4ED8"/>
      </font>
      <fill>
        <patternFill patternType="solid">
          <fgColor rgb="00DBEAFE"/>
        </patternFill>
      </fill>
    </dxf>
    <dxf>
      <font>
        <b val="1"/>
        <color rgb="00B45309"/>
      </font>
      <fill>
        <patternFill patternType="solid">
          <fgColor rgb="00FEF3C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Reservierungen nach Stadt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'Dashboard'!B12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'Dashboard'!$A$13:$A$22</f>
            </numRef>
          </cat>
          <val>
            <numRef>
              <f>'Dashboard'!$B$13:$B$22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Stadt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Anzahl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Statusverteilung</a:t>
            </a:r>
          </a:p>
        </rich>
      </tx>
    </title>
    <plotArea>
      <pieChart>
        <varyColors val="1"/>
        <ser>
          <idx val="0"/>
          <order val="0"/>
          <tx>
            <strRef>
              <f>'Dashboard'!B25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'Dashboard'!$A$26:$A$29</f>
            </numRef>
          </cat>
          <val>
            <numRef>
              <f>'Dashboard'!$B$26:$B$29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Reservierungen pro Monat (2026)</a:t>
            </a:r>
          </a:p>
        </rich>
      </tx>
    </title>
    <plotArea>
      <lineChart>
        <grouping val="standard"/>
        <ser>
          <idx val="0"/>
          <order val="0"/>
          <tx>
            <strRef>
              <f>'Dashboard'!B32</f>
            </strRef>
          </tx>
          <spPr>
            <a:solidFill xmlns:a="http://schemas.openxmlformats.org/drawingml/2006/main">
              <a:srgbClr val="C8102E"/>
            </a:solidFill>
            <a:ln xmlns:a="http://schemas.openxmlformats.org/drawingml/2006/main" w="20000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'Dashboard'!$A$33:$A$44</f>
            </numRef>
          </cat>
          <val>
            <numRef>
              <f>'Dashboard'!$B$33:$B$44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Monat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Anzahl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3</col>
      <colOff>0</colOff>
      <row>2</row>
      <rowOff>0</rowOff>
    </from>
    <ext cx="576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20</row>
      <rowOff>0</rowOff>
    </from>
    <ext cx="576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3</col>
      <colOff>0</colOff>
      <row>38</row>
      <rowOff>0</rowOff>
    </from>
    <ext cx="5760000" cy="324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1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14" customWidth="1" min="3" max="3"/>
    <col width="10" customWidth="1" min="4" max="4"/>
    <col width="14" customWidth="1" min="5" max="5"/>
    <col width="10" customWidth="1" min="6" max="6"/>
    <col width="18" customWidth="1" min="7" max="7"/>
    <col width="26" customWidth="1" min="8" max="8"/>
    <col width="16" customWidth="1" min="9" max="9"/>
    <col width="14" customWidth="1" min="10" max="10"/>
    <col width="14" customWidth="1" min="11" max="11"/>
    <col width="16" customWidth="1" min="12" max="12"/>
    <col width="16" customWidth="1" min="13" max="13"/>
    <col width="12" customWidth="1" min="14" max="14"/>
    <col width="12" customWidth="1" min="15" max="15"/>
    <col width="12" customWidth="1" min="16" max="16"/>
    <col width="12" customWidth="1" min="17" max="17"/>
    <col width="14" customWidth="1" min="18" max="18"/>
    <col width="11" customWidth="1" min="19" max="19"/>
    <col width="28" customWidth="1" min="20" max="20"/>
  </cols>
  <sheetData>
    <row r="1">
      <c r="A1" s="1" t="inlineStr">
        <is>
          <t>Zimmerreservierungen 2026 – Übersicht</t>
        </is>
      </c>
    </row>
    <row r="2">
      <c r="A2" s="2" t="inlineStr">
        <is>
          <t>Reservierungs-ID</t>
        </is>
      </c>
      <c r="B2" s="2" t="inlineStr">
        <is>
          <t>Objekt</t>
        </is>
      </c>
      <c r="C2" s="2" t="inlineStr">
        <is>
          <t>Stadt</t>
        </is>
      </c>
      <c r="D2" s="2" t="inlineStr">
        <is>
          <t>Zimmer-Nr.</t>
        </is>
      </c>
      <c r="E2" s="2" t="inlineStr">
        <is>
          <t>Zimmer-Typ</t>
        </is>
      </c>
      <c r="F2" s="2" t="inlineStr">
        <is>
          <t>Fläche m²</t>
        </is>
      </c>
      <c r="G2" s="2" t="inlineStr">
        <is>
          <t>Interessent/in</t>
        </is>
      </c>
      <c r="H2" s="2" t="inlineStr">
        <is>
          <t>E-Mail</t>
        </is>
      </c>
      <c r="I2" s="2" t="inlineStr">
        <is>
          <t>Telefon</t>
        </is>
      </c>
      <c r="J2" s="2" t="inlineStr">
        <is>
          <t>Ankunftsdatum</t>
        </is>
      </c>
      <c r="K2" s="2" t="inlineStr">
        <is>
          <t>Auszugsdatum</t>
        </is>
      </c>
      <c r="L2" s="2" t="inlineStr">
        <is>
          <t>Reservierungsdatum</t>
        </is>
      </c>
      <c r="M2" s="2" t="inlineStr">
        <is>
          <t>Kaltmiete €/Monat</t>
        </is>
      </c>
      <c r="N2" s="2" t="inlineStr">
        <is>
          <t>Kaution €</t>
        </is>
      </c>
      <c r="O2" s="2" t="inlineStr">
        <is>
          <t>Status</t>
        </is>
      </c>
      <c r="P2" s="2" t="inlineStr">
        <is>
          <t>Anzahlung €</t>
        </is>
      </c>
      <c r="Q2" s="2" t="inlineStr">
        <is>
          <t>Restbetrag €</t>
        </is>
      </c>
      <c r="R2" s="2" t="inlineStr">
        <is>
          <t>Tage reserviert</t>
        </is>
      </c>
      <c r="S2" s="2" t="inlineStr">
        <is>
          <t>Verfügbar?</t>
        </is>
      </c>
      <c r="T2" s="2" t="inlineStr">
        <is>
          <t>Hinweis</t>
        </is>
      </c>
    </row>
    <row r="3">
      <c r="A3" s="3" t="inlineStr">
        <is>
          <t>R-1001</t>
        </is>
      </c>
      <c r="B3" s="4" t="inlineStr">
        <is>
          <t>Stadtvilla Mitte</t>
        </is>
      </c>
      <c r="C3" s="3" t="inlineStr">
        <is>
          <t>Berlin</t>
        </is>
      </c>
      <c r="D3" s="3" t="inlineStr">
        <is>
          <t>101</t>
        </is>
      </c>
      <c r="E3" s="3" t="inlineStr">
        <is>
          <t>Einzelzimmer</t>
        </is>
      </c>
      <c r="F3" s="37" t="n">
        <v>14</v>
      </c>
      <c r="G3" s="4" t="inlineStr">
        <is>
          <t>Thomas Müller</t>
        </is>
      </c>
      <c r="H3" s="4" t="inlineStr">
        <is>
          <t>thomas.mueller@email.de</t>
        </is>
      </c>
      <c r="I3" s="3" t="inlineStr">
        <is>
          <t>0151 23456789</t>
        </is>
      </c>
      <c r="J3" s="38" t="n">
        <v>46054</v>
      </c>
      <c r="K3" s="38" t="n">
        <v>46234</v>
      </c>
      <c r="L3" s="38" t="n">
        <v>46027</v>
      </c>
      <c r="M3" s="39" t="n">
        <v>650</v>
      </c>
      <c r="N3" s="39" t="n">
        <v>1300</v>
      </c>
      <c r="O3" s="3" t="inlineStr">
        <is>
          <t>Bestätigt</t>
        </is>
      </c>
      <c r="P3" s="40" t="n">
        <v>300</v>
      </c>
      <c r="Q3" s="41">
        <f>IFERROR(M3-P3,"")</f>
        <v/>
      </c>
      <c r="R3" s="10">
        <f>IF(AND(J3&lt;&gt;"",K3&lt;&gt;""),K3-J3,"")</f>
        <v/>
      </c>
      <c r="S3" s="10">
        <f>IF(COUNTIF($D$3:D3,D3)&gt;1,"Nein","Ja")</f>
        <v/>
      </c>
      <c r="T3" s="11" t="n"/>
    </row>
    <row r="4">
      <c r="A4" s="12" t="inlineStr">
        <is>
          <t>R-1002</t>
        </is>
      </c>
      <c r="B4" s="13" t="inlineStr">
        <is>
          <t>Apartmenthaus Schwabing</t>
        </is>
      </c>
      <c r="C4" s="12" t="inlineStr">
        <is>
          <t>München</t>
        </is>
      </c>
      <c r="D4" s="12" t="inlineStr">
        <is>
          <t>201</t>
        </is>
      </c>
      <c r="E4" s="12" t="inlineStr">
        <is>
          <t>Doppelzimmer</t>
        </is>
      </c>
      <c r="F4" s="42" t="n">
        <v>22</v>
      </c>
      <c r="G4" s="13" t="inlineStr">
        <is>
          <t>Sabine Schneider</t>
        </is>
      </c>
      <c r="H4" s="13" t="inlineStr">
        <is>
          <t>sabine.schneider@email.de</t>
        </is>
      </c>
      <c r="I4" s="12" t="inlineStr">
        <is>
          <t>0160 98765432</t>
        </is>
      </c>
      <c r="J4" s="43" t="n">
        <v>46068</v>
      </c>
      <c r="K4" s="43" t="n">
        <v>46248</v>
      </c>
      <c r="L4" s="43" t="n">
        <v>46032</v>
      </c>
      <c r="M4" s="44" t="n">
        <v>980</v>
      </c>
      <c r="N4" s="44" t="n">
        <v>1960</v>
      </c>
      <c r="O4" s="12" t="inlineStr">
        <is>
          <t>Reserviert</t>
        </is>
      </c>
      <c r="P4" s="40" t="n">
        <v>500</v>
      </c>
      <c r="Q4" s="45">
        <f>IFERROR(M4-P4,"")</f>
        <v/>
      </c>
      <c r="R4" s="18">
        <f>IF(AND(J4&lt;&gt;"",K4&lt;&gt;""),K4-J4,"")</f>
        <v/>
      </c>
      <c r="S4" s="18">
        <f>IF(COUNTIF($D$3:D4,D4)&gt;1,"Nein","Ja")</f>
        <v/>
      </c>
      <c r="T4" s="11" t="n"/>
    </row>
    <row r="5">
      <c r="A5" s="3" t="inlineStr">
        <is>
          <t>R-1003</t>
        </is>
      </c>
      <c r="B5" s="4" t="inlineStr">
        <is>
          <t>WG Altona</t>
        </is>
      </c>
      <c r="C5" s="3" t="inlineStr">
        <is>
          <t>Hamburg</t>
        </is>
      </c>
      <c r="D5" s="3" t="inlineStr">
        <is>
          <t>301</t>
        </is>
      </c>
      <c r="E5" s="3" t="inlineStr">
        <is>
          <t>Einzelzimmer</t>
        </is>
      </c>
      <c r="F5" s="37" t="n">
        <v>16.5</v>
      </c>
      <c r="G5" s="4" t="inlineStr">
        <is>
          <t>Michael Fischer</t>
        </is>
      </c>
      <c r="H5" s="4" t="inlineStr">
        <is>
          <t>michael.fischer@email.de</t>
        </is>
      </c>
      <c r="I5" s="3" t="inlineStr">
        <is>
          <t>0171 11223344</t>
        </is>
      </c>
      <c r="J5" s="38" t="n">
        <v>46082</v>
      </c>
      <c r="K5" s="38" t="n">
        <v>46387</v>
      </c>
      <c r="L5" s="38" t="n">
        <v>46042</v>
      </c>
      <c r="M5" s="39" t="n">
        <v>590</v>
      </c>
      <c r="N5" s="39" t="n">
        <v>1180</v>
      </c>
      <c r="O5" s="3" t="inlineStr">
        <is>
          <t>Reserviert</t>
        </is>
      </c>
      <c r="P5" s="40" t="n">
        <v>250</v>
      </c>
      <c r="Q5" s="41">
        <f>IFERROR(M5-P5,"")</f>
        <v/>
      </c>
      <c r="R5" s="10">
        <f>IF(AND(J5&lt;&gt;"",K5&lt;&gt;""),K5-J5,"")</f>
        <v/>
      </c>
      <c r="S5" s="10">
        <f>IF(COUNTIF($D$3:D5,D5)&gt;1,"Nein","Ja")</f>
        <v/>
      </c>
      <c r="T5" s="11" t="n"/>
    </row>
    <row r="6">
      <c r="A6" s="12" t="inlineStr">
        <is>
          <t>R-1004</t>
        </is>
      </c>
      <c r="B6" s="13" t="inlineStr">
        <is>
          <t>Loftgebäude Ehrenfeld</t>
        </is>
      </c>
      <c r="C6" s="12" t="inlineStr">
        <is>
          <t>Köln</t>
        </is>
      </c>
      <c r="D6" s="12" t="inlineStr">
        <is>
          <t>401</t>
        </is>
      </c>
      <c r="E6" s="12" t="inlineStr">
        <is>
          <t>Studio</t>
        </is>
      </c>
      <c r="F6" s="42" t="n">
        <v>28</v>
      </c>
      <c r="G6" s="13" t="inlineStr">
        <is>
          <t>Andrea Weber</t>
        </is>
      </c>
      <c r="H6" s="13" t="inlineStr">
        <is>
          <t>andrea.weber@email.de</t>
        </is>
      </c>
      <c r="I6" s="12" t="inlineStr">
        <is>
          <t>0152 55667788</t>
        </is>
      </c>
      <c r="J6" s="43" t="n">
        <v>46063</v>
      </c>
      <c r="K6" s="43" t="n">
        <v>46151</v>
      </c>
      <c r="L6" s="43" t="n">
        <v>46047</v>
      </c>
      <c r="M6" s="44" t="n">
        <v>890</v>
      </c>
      <c r="N6" s="44" t="n">
        <v>1780</v>
      </c>
      <c r="O6" s="12" t="inlineStr">
        <is>
          <t>Storniert</t>
        </is>
      </c>
      <c r="P6" s="40" t="n">
        <v>0</v>
      </c>
      <c r="Q6" s="45">
        <f>IFERROR(M6-P6,"")</f>
        <v/>
      </c>
      <c r="R6" s="18">
        <f>IF(AND(J6&lt;&gt;"",K6&lt;&gt;""),K6-J6,"")</f>
        <v/>
      </c>
      <c r="S6" s="18">
        <f>IF(COUNTIF($D$3:D6,D6)&gt;1,"Nein","Ja")</f>
        <v/>
      </c>
      <c r="T6" s="11" t="n"/>
    </row>
    <row r="7">
      <c r="A7" s="3" t="inlineStr">
        <is>
          <t>R-1005</t>
        </is>
      </c>
      <c r="B7" s="4" t="inlineStr">
        <is>
          <t>Studentenwohnheim Bockenheim</t>
        </is>
      </c>
      <c r="C7" s="3" t="inlineStr">
        <is>
          <t>Frankfurt</t>
        </is>
      </c>
      <c r="D7" s="3" t="inlineStr">
        <is>
          <t>501</t>
        </is>
      </c>
      <c r="E7" s="3" t="inlineStr">
        <is>
          <t>Einzelzimmer</t>
        </is>
      </c>
      <c r="F7" s="37" t="n">
        <v>12</v>
      </c>
      <c r="G7" s="4" t="inlineStr">
        <is>
          <t>Stefan Wagner</t>
        </is>
      </c>
      <c r="H7" s="4" t="inlineStr">
        <is>
          <t>stefan.wagner@email.de</t>
        </is>
      </c>
      <c r="I7" s="3" t="inlineStr">
        <is>
          <t>0176 22334455</t>
        </is>
      </c>
      <c r="J7" s="38" t="n">
        <v>46113</v>
      </c>
      <c r="K7" s="38" t="n">
        <v>46295</v>
      </c>
      <c r="L7" s="38" t="n">
        <v>46055</v>
      </c>
      <c r="M7" s="39" t="n">
        <v>420</v>
      </c>
      <c r="N7" s="39" t="n">
        <v>840</v>
      </c>
      <c r="O7" s="3" t="inlineStr">
        <is>
          <t>Bestätigt</t>
        </is>
      </c>
      <c r="P7" s="40" t="n">
        <v>150</v>
      </c>
      <c r="Q7" s="41">
        <f>IFERROR(M7-P7,"")</f>
        <v/>
      </c>
      <c r="R7" s="10">
        <f>IF(AND(J7&lt;&gt;"",K7&lt;&gt;""),K7-J7,"")</f>
        <v/>
      </c>
      <c r="S7" s="10">
        <f>IF(COUNTIF($D$3:D7,D7)&gt;1,"Nein","Ja")</f>
        <v/>
      </c>
      <c r="T7" s="11" t="n"/>
    </row>
    <row r="8">
      <c r="A8" s="12" t="inlineStr">
        <is>
          <t>R-1006</t>
        </is>
      </c>
      <c r="B8" s="13" t="inlineStr">
        <is>
          <t>Wohnanlage West</t>
        </is>
      </c>
      <c r="C8" s="12" t="inlineStr">
        <is>
          <t>Stuttgart</t>
        </is>
      </c>
      <c r="D8" s="12" t="inlineStr">
        <is>
          <t>601</t>
        </is>
      </c>
      <c r="E8" s="12" t="inlineStr">
        <is>
          <t>Doppelzimmer</t>
        </is>
      </c>
      <c r="F8" s="42" t="n">
        <v>20</v>
      </c>
      <c r="G8" s="13" t="inlineStr">
        <is>
          <t>Petra Becker</t>
        </is>
      </c>
      <c r="H8" s="13" t="inlineStr">
        <is>
          <t>petra.becker@email.de</t>
        </is>
      </c>
      <c r="I8" s="12" t="inlineStr">
        <is>
          <t>0163 33445566</t>
        </is>
      </c>
      <c r="J8" s="43" t="n">
        <v>46096</v>
      </c>
      <c r="K8" s="43" t="n">
        <v>46279</v>
      </c>
      <c r="L8" s="43" t="n">
        <v>46065</v>
      </c>
      <c r="M8" s="44" t="n">
        <v>720</v>
      </c>
      <c r="N8" s="44" t="n">
        <v>1440</v>
      </c>
      <c r="O8" s="12" t="inlineStr">
        <is>
          <t>Reserviert</t>
        </is>
      </c>
      <c r="P8" s="40" t="n">
        <v>300</v>
      </c>
      <c r="Q8" s="45">
        <f>IFERROR(M8-P8,"")</f>
        <v/>
      </c>
      <c r="R8" s="18">
        <f>IF(AND(J8&lt;&gt;"",K8&lt;&gt;""),K8-J8,"")</f>
        <v/>
      </c>
      <c r="S8" s="18">
        <f>IF(COUNTIF($D$3:D8,D8)&gt;1,"Nein","Ja")</f>
        <v/>
      </c>
      <c r="T8" s="11" t="n"/>
    </row>
    <row r="9">
      <c r="A9" s="3" t="inlineStr">
        <is>
          <t>R-1007</t>
        </is>
      </c>
      <c r="B9" s="4" t="inlineStr">
        <is>
          <t>Boardinghouse Flingern</t>
        </is>
      </c>
      <c r="C9" s="3" t="inlineStr">
        <is>
          <t>Düsseldorf</t>
        </is>
      </c>
      <c r="D9" s="3" t="inlineStr">
        <is>
          <t>701</t>
        </is>
      </c>
      <c r="E9" s="3" t="inlineStr">
        <is>
          <t>Studio</t>
        </is>
      </c>
      <c r="F9" s="37" t="n">
        <v>24</v>
      </c>
      <c r="G9" s="4" t="inlineStr">
        <is>
          <t>Andreas Hoffmann</t>
        </is>
      </c>
      <c r="H9" s="4" t="inlineStr">
        <is>
          <t>andreas.hoffmann@email.de</t>
        </is>
      </c>
      <c r="I9" s="3" t="inlineStr">
        <is>
          <t>0179 44556677</t>
        </is>
      </c>
      <c r="J9" s="38" t="n">
        <v>46082</v>
      </c>
      <c r="K9" s="38" t="n">
        <v>46446</v>
      </c>
      <c r="L9" s="38" t="n">
        <v>46073</v>
      </c>
      <c r="M9" s="39" t="n">
        <v>850</v>
      </c>
      <c r="N9" s="39" t="n">
        <v>1700</v>
      </c>
      <c r="O9" s="3" t="inlineStr">
        <is>
          <t>Bestätigt</t>
        </is>
      </c>
      <c r="P9" s="40" t="n">
        <v>400</v>
      </c>
      <c r="Q9" s="41">
        <f>IFERROR(M9-P9,"")</f>
        <v/>
      </c>
      <c r="R9" s="10">
        <f>IF(AND(J9&lt;&gt;"",K9&lt;&gt;""),K9-J9,"")</f>
        <v/>
      </c>
      <c r="S9" s="10">
        <f>IF(COUNTIF($D$3:D9,D9)&gt;1,"Nein","Ja")</f>
        <v/>
      </c>
      <c r="T9" s="11" t="n"/>
    </row>
    <row r="10">
      <c r="A10" s="12" t="inlineStr">
        <is>
          <t>R-1008</t>
        </is>
      </c>
      <c r="B10" s="13" t="inlineStr">
        <is>
          <t>WG Plagwitz</t>
        </is>
      </c>
      <c r="C10" s="12" t="inlineStr">
        <is>
          <t>Leipzig</t>
        </is>
      </c>
      <c r="D10" s="12" t="inlineStr">
        <is>
          <t>801</t>
        </is>
      </c>
      <c r="E10" s="12" t="inlineStr">
        <is>
          <t>Einzelzimmer</t>
        </is>
      </c>
      <c r="F10" s="42" t="n">
        <v>13.5</v>
      </c>
      <c r="G10" s="13" t="inlineStr">
        <is>
          <t>Claudia Schäfer</t>
        </is>
      </c>
      <c r="H10" s="13" t="inlineStr">
        <is>
          <t>claudia.schaefer@email.de</t>
        </is>
      </c>
      <c r="I10" s="12" t="inlineStr">
        <is>
          <t>0157 66778899</t>
        </is>
      </c>
      <c r="J10" s="43" t="n">
        <v>46113</v>
      </c>
      <c r="K10" s="43" t="n">
        <v>46326</v>
      </c>
      <c r="L10" s="43" t="n">
        <v>46082</v>
      </c>
      <c r="M10" s="44" t="n">
        <v>480</v>
      </c>
      <c r="N10" s="44" t="n">
        <v>960</v>
      </c>
      <c r="O10" s="12" t="inlineStr">
        <is>
          <t>Reserviert</t>
        </is>
      </c>
      <c r="P10" s="40" t="n">
        <v>200</v>
      </c>
      <c r="Q10" s="45">
        <f>IFERROR(M10-P10,"")</f>
        <v/>
      </c>
      <c r="R10" s="18">
        <f>IF(AND(J10&lt;&gt;"",K10&lt;&gt;""),K10-J10,"")</f>
        <v/>
      </c>
      <c r="S10" s="18">
        <f>IF(COUNTIF($D$3:D10,D10)&gt;1,"Nein","Ja")</f>
        <v/>
      </c>
      <c r="T10" s="11" t="n"/>
    </row>
    <row r="11">
      <c r="A11" s="3" t="inlineStr">
        <is>
          <t>R-1009</t>
        </is>
      </c>
      <c r="B11" s="4" t="inlineStr">
        <is>
          <t>Apartmenthaus Neustadt</t>
        </is>
      </c>
      <c r="C11" s="3" t="inlineStr">
        <is>
          <t>Dresden</t>
        </is>
      </c>
      <c r="D11" s="3" t="inlineStr">
        <is>
          <t>901</t>
        </is>
      </c>
      <c r="E11" s="3" t="inlineStr">
        <is>
          <t>Doppelzimmer</t>
        </is>
      </c>
      <c r="F11" s="37" t="n">
        <v>18</v>
      </c>
      <c r="G11" s="4" t="inlineStr">
        <is>
          <t>Markus Bauer</t>
        </is>
      </c>
      <c r="H11" s="4" t="inlineStr">
        <is>
          <t>markus.bauer@email.de</t>
        </is>
      </c>
      <c r="I11" s="3" t="inlineStr">
        <is>
          <t>0162 77889900</t>
        </is>
      </c>
      <c r="J11" s="38" t="n">
        <v>46127</v>
      </c>
      <c r="K11" s="38" t="n">
        <v>46309</v>
      </c>
      <c r="L11" s="38" t="n">
        <v>46091</v>
      </c>
      <c r="M11" s="39" t="n">
        <v>640</v>
      </c>
      <c r="N11" s="39" t="n">
        <v>1280</v>
      </c>
      <c r="O11" s="3" t="inlineStr">
        <is>
          <t>Storniert</t>
        </is>
      </c>
      <c r="P11" s="40" t="n">
        <v>0</v>
      </c>
      <c r="Q11" s="41">
        <f>IFERROR(M11-P11,"")</f>
        <v/>
      </c>
      <c r="R11" s="10">
        <f>IF(AND(J11&lt;&gt;"",K11&lt;&gt;""),K11-J11,"")</f>
        <v/>
      </c>
      <c r="S11" s="10">
        <f>IF(COUNTIF($D$3:D11,D11)&gt;1,"Nein","Ja")</f>
        <v/>
      </c>
      <c r="T11" s="11" t="n"/>
    </row>
    <row r="12">
      <c r="A12" s="12" t="inlineStr">
        <is>
          <t>R-1010</t>
        </is>
      </c>
      <c r="B12" s="13" t="inlineStr">
        <is>
          <t>Studentenresidenz List</t>
        </is>
      </c>
      <c r="C12" s="12" t="inlineStr">
        <is>
          <t>Hannover</t>
        </is>
      </c>
      <c r="D12" s="12" t="inlineStr">
        <is>
          <t>1001</t>
        </is>
      </c>
      <c r="E12" s="12" t="inlineStr">
        <is>
          <t>Einzelzimmer</t>
        </is>
      </c>
      <c r="F12" s="42" t="n">
        <v>15</v>
      </c>
      <c r="G12" s="13" t="inlineStr">
        <is>
          <t>Nicole Richter</t>
        </is>
      </c>
      <c r="H12" s="13" t="inlineStr">
        <is>
          <t>nicole.richter@email.de</t>
        </is>
      </c>
      <c r="I12" s="12" t="inlineStr">
        <is>
          <t>0174 88990011</t>
        </is>
      </c>
      <c r="J12" s="43" t="n">
        <v>46143</v>
      </c>
      <c r="K12" s="43" t="n">
        <v>46507</v>
      </c>
      <c r="L12" s="43" t="n">
        <v>46099</v>
      </c>
      <c r="M12" s="44" t="n">
        <v>520</v>
      </c>
      <c r="N12" s="44" t="n">
        <v>1040</v>
      </c>
      <c r="O12" s="12" t="inlineStr">
        <is>
          <t>Reserviert</t>
        </is>
      </c>
      <c r="P12" s="40" t="n">
        <v>250</v>
      </c>
      <c r="Q12" s="45">
        <f>IFERROR(M12-P12,"")</f>
        <v/>
      </c>
      <c r="R12" s="18">
        <f>IF(AND(J12&lt;&gt;"",K12&lt;&gt;""),K12-J12,"")</f>
        <v/>
      </c>
      <c r="S12" s="18">
        <f>IF(COUNTIF($D$3:D12,D12)&gt;1,"Nein","Ja")</f>
        <v/>
      </c>
      <c r="T12" s="11" t="n"/>
    </row>
    <row r="13"/>
    <row r="14">
      <c r="B14" s="19" t="inlineStr">
        <is>
          <t>Summen / Durchschnitt</t>
        </is>
      </c>
      <c r="M14" s="46">
        <f>AVERAGE(M3:M12)</f>
        <v/>
      </c>
      <c r="N14" s="46">
        <f>SUM(N3:N12)</f>
        <v/>
      </c>
      <c r="P14" s="46">
        <f>SUM(P3:P12)</f>
        <v/>
      </c>
      <c r="Q14" s="46">
        <f>SUM(Q3:Q12)</f>
        <v/>
      </c>
    </row>
  </sheetData>
  <mergeCells count="1">
    <mergeCell ref="A1:T1"/>
  </mergeCells>
  <conditionalFormatting sqref="O3:O12">
    <cfRule type="expression" priority="1" dxfId="0" stopIfTrue="1">
      <formula>O3="Storniert"</formula>
    </cfRule>
    <cfRule type="expression" priority="2" dxfId="1" stopIfTrue="1">
      <formula>O3="Bestätigt"</formula>
    </cfRule>
    <cfRule type="expression" priority="3" dxfId="2" stopIfTrue="1">
      <formula>O3="Reserviert"</formula>
    </cfRule>
  </conditionalFormatting>
  <conditionalFormatting sqref="S3:S12">
    <cfRule type="expression" priority="4" dxfId="0" stopIfTrue="1">
      <formula>S3="Nein"</formula>
    </cfRule>
    <cfRule type="expression" priority="5" dxfId="1" stopIfTrue="1">
      <formula>S3="Ja"</formula>
    </cfRule>
  </conditionalFormatting>
  <dataValidations count="1">
    <dataValidation sqref="O3:O32" showErrorMessage="1" showInputMessage="1" allowBlank="1" type="list">
      <formula1>"Reserviert,Bestätigt,Storniert,Abgeschlossen"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  <col width="11" customWidth="1" min="3" max="3"/>
    <col width="14" customWidth="1" min="4" max="4"/>
    <col width="11" customWidth="1" min="5" max="5"/>
    <col width="26" customWidth="1" min="6" max="6"/>
    <col width="16" customWidth="1" min="7" max="7"/>
    <col width="12" customWidth="1" min="8" max="8"/>
    <col width="12" customWidth="1" min="9" max="9"/>
    <col width="14" customWidth="1" min="10" max="10"/>
    <col width="14" customWidth="1" min="11" max="11"/>
    <col width="18" customWidth="1" min="12" max="12"/>
    <col width="16" customWidth="1" min="13" max="13"/>
  </cols>
  <sheetData>
    <row r="1">
      <c r="A1" s="1" t="inlineStr">
        <is>
          <t>Zimmerbestand – Stammdaten &amp; Belegung</t>
        </is>
      </c>
    </row>
    <row r="2">
      <c r="A2" s="2" t="inlineStr">
        <is>
          <t>Objekt</t>
        </is>
      </c>
      <c r="B2" s="2" t="inlineStr">
        <is>
          <t>Stadt</t>
        </is>
      </c>
      <c r="C2" s="2" t="inlineStr">
        <is>
          <t>Zimmer-Nr.</t>
        </is>
      </c>
      <c r="D2" s="2" t="inlineStr">
        <is>
          <t>Zimmer-Typ</t>
        </is>
      </c>
      <c r="E2" s="2" t="inlineStr">
        <is>
          <t>Fläche m²</t>
        </is>
      </c>
      <c r="F2" s="2" t="inlineStr">
        <is>
          <t>Ausstattung</t>
        </is>
      </c>
      <c r="G2" s="2" t="inlineStr">
        <is>
          <t>Monatskaltmiete €</t>
        </is>
      </c>
      <c r="H2" s="2" t="inlineStr">
        <is>
          <t>Kaution €</t>
        </is>
      </c>
      <c r="I2" s="2" t="inlineStr">
        <is>
          <t>Max. Personen</t>
        </is>
      </c>
      <c r="J2" s="2" t="inlineStr">
        <is>
          <t>Aktueller Status</t>
        </is>
      </c>
      <c r="K2" s="2" t="inlineStr">
        <is>
          <t>Nächster frei ab</t>
        </is>
      </c>
      <c r="L2" s="2" t="inlineStr">
        <is>
          <t>Reservierte Person</t>
        </is>
      </c>
      <c r="M2" s="2" t="inlineStr">
        <is>
          <t>Reservierungs-ID</t>
        </is>
      </c>
    </row>
    <row r="3">
      <c r="A3" s="4" t="inlineStr">
        <is>
          <t>Stadtvilla Mitte</t>
        </is>
      </c>
      <c r="B3" s="3" t="inlineStr">
        <is>
          <t>Berlin</t>
        </is>
      </c>
      <c r="C3" s="3" t="inlineStr">
        <is>
          <t>101</t>
        </is>
      </c>
      <c r="D3" s="3" t="inlineStr">
        <is>
          <t>Einzelzimmer</t>
        </is>
      </c>
      <c r="E3" s="37" t="n">
        <v>14</v>
      </c>
      <c r="F3" s="4" t="inlineStr">
        <is>
          <t>Bett, Schreibtisch, WLAN</t>
        </is>
      </c>
      <c r="G3" s="39" t="n">
        <v>650</v>
      </c>
      <c r="H3" s="39" t="n">
        <v>1300</v>
      </c>
      <c r="I3" s="3" t="n">
        <v>1</v>
      </c>
      <c r="J3" s="47">
        <f>IF(COUNTIF(Reservierungen!$D:$D,C3)&gt;0,"Reserviert","Frei")</f>
        <v/>
      </c>
      <c r="K3" s="48" t="n"/>
      <c r="L3" s="10">
        <f>IFERROR(INDEX(Reservierungen!$G:$G,MATCH(C3,Reservierungen!$D:$D,0)),"")</f>
        <v/>
      </c>
      <c r="M3" s="10">
        <f>IFERROR(INDEX(Reservierungen!$A:$A,MATCH(C3,Reservierungen!$D:$D,0)),"")</f>
        <v/>
      </c>
    </row>
    <row r="4">
      <c r="A4" s="13" t="inlineStr">
        <is>
          <t>Apartmenthaus Schwabing</t>
        </is>
      </c>
      <c r="B4" s="12" t="inlineStr">
        <is>
          <t>München</t>
        </is>
      </c>
      <c r="C4" s="12" t="inlineStr">
        <is>
          <t>201</t>
        </is>
      </c>
      <c r="D4" s="12" t="inlineStr">
        <is>
          <t>Doppelzimmer</t>
        </is>
      </c>
      <c r="E4" s="42" t="n">
        <v>22</v>
      </c>
      <c r="F4" s="13" t="inlineStr">
        <is>
          <t>Küchenzeile, Balkon, WLAN</t>
        </is>
      </c>
      <c r="G4" s="44" t="n">
        <v>980</v>
      </c>
      <c r="H4" s="44" t="n">
        <v>1960</v>
      </c>
      <c r="I4" s="12" t="n">
        <v>2</v>
      </c>
      <c r="J4" s="49">
        <f>IF(COUNTIF(Reservierungen!$D:$D,C4)&gt;0,"Reserviert","Frei")</f>
        <v/>
      </c>
      <c r="K4" s="48" t="n"/>
      <c r="L4" s="18">
        <f>IFERROR(INDEX(Reservierungen!$G:$G,MATCH(C4,Reservierungen!$D:$D,0)),"")</f>
        <v/>
      </c>
      <c r="M4" s="18">
        <f>IFERROR(INDEX(Reservierungen!$A:$A,MATCH(C4,Reservierungen!$D:$D,0)),"")</f>
        <v/>
      </c>
    </row>
    <row r="5">
      <c r="A5" s="4" t="inlineStr">
        <is>
          <t>WG Altona</t>
        </is>
      </c>
      <c r="B5" s="3" t="inlineStr">
        <is>
          <t>Hamburg</t>
        </is>
      </c>
      <c r="C5" s="3" t="inlineStr">
        <is>
          <t>301</t>
        </is>
      </c>
      <c r="D5" s="3" t="inlineStr">
        <is>
          <t>Einzelzimmer</t>
        </is>
      </c>
      <c r="E5" s="37" t="n">
        <v>16.5</v>
      </c>
      <c r="F5" s="4" t="inlineStr">
        <is>
          <t>Möbliert, Bad geteilt</t>
        </is>
      </c>
      <c r="G5" s="39" t="n">
        <v>590</v>
      </c>
      <c r="H5" s="39" t="n">
        <v>1180</v>
      </c>
      <c r="I5" s="3" t="n">
        <v>1</v>
      </c>
      <c r="J5" s="47">
        <f>IF(COUNTIF(Reservierungen!$D:$D,C5)&gt;0,"Reserviert","Frei")</f>
        <v/>
      </c>
      <c r="K5" s="48" t="n"/>
      <c r="L5" s="10">
        <f>IFERROR(INDEX(Reservierungen!$G:$G,MATCH(C5,Reservierungen!$D:$D,0)),"")</f>
        <v/>
      </c>
      <c r="M5" s="10">
        <f>IFERROR(INDEX(Reservierungen!$A:$A,MATCH(C5,Reservierungen!$D:$D,0)),"")</f>
        <v/>
      </c>
    </row>
    <row r="6">
      <c r="A6" s="13" t="inlineStr">
        <is>
          <t>Loftgebäude Ehrenfeld</t>
        </is>
      </c>
      <c r="B6" s="12" t="inlineStr">
        <is>
          <t>Köln</t>
        </is>
      </c>
      <c r="C6" s="12" t="inlineStr">
        <is>
          <t>401</t>
        </is>
      </c>
      <c r="D6" s="12" t="inlineStr">
        <is>
          <t>Studio</t>
        </is>
      </c>
      <c r="E6" s="42" t="n">
        <v>28</v>
      </c>
      <c r="F6" s="13" t="inlineStr">
        <is>
          <t>Eigenes Bad, Küche, WLAN</t>
        </is>
      </c>
      <c r="G6" s="44" t="n">
        <v>890</v>
      </c>
      <c r="H6" s="44" t="n">
        <v>1780</v>
      </c>
      <c r="I6" s="12" t="n">
        <v>2</v>
      </c>
      <c r="J6" s="49">
        <f>IF(COUNTIF(Reservierungen!$D:$D,C6)&gt;0,"Reserviert","Frei")</f>
        <v/>
      </c>
      <c r="K6" s="48" t="n"/>
      <c r="L6" s="18">
        <f>IFERROR(INDEX(Reservierungen!$G:$G,MATCH(C6,Reservierungen!$D:$D,0)),"")</f>
        <v/>
      </c>
      <c r="M6" s="18">
        <f>IFERROR(INDEX(Reservierungen!$A:$A,MATCH(C6,Reservierungen!$D:$D,0)),"")</f>
        <v/>
      </c>
    </row>
    <row r="7">
      <c r="A7" s="4" t="inlineStr">
        <is>
          <t>Studentenwohnheim Bockenheim</t>
        </is>
      </c>
      <c r="B7" s="3" t="inlineStr">
        <is>
          <t>Frankfurt</t>
        </is>
      </c>
      <c r="C7" s="3" t="inlineStr">
        <is>
          <t>501</t>
        </is>
      </c>
      <c r="D7" s="3" t="inlineStr">
        <is>
          <t>Einzelzimmer</t>
        </is>
      </c>
      <c r="E7" s="37" t="n">
        <v>12</v>
      </c>
      <c r="F7" s="4" t="inlineStr">
        <is>
          <t>Bett, Schrank, WLAN</t>
        </is>
      </c>
      <c r="G7" s="39" t="n">
        <v>420</v>
      </c>
      <c r="H7" s="39" t="n">
        <v>840</v>
      </c>
      <c r="I7" s="3" t="n">
        <v>1</v>
      </c>
      <c r="J7" s="47">
        <f>IF(COUNTIF(Reservierungen!$D:$D,C7)&gt;0,"Reserviert","Frei")</f>
        <v/>
      </c>
      <c r="K7" s="48" t="n"/>
      <c r="L7" s="10">
        <f>IFERROR(INDEX(Reservierungen!$G:$G,MATCH(C7,Reservierungen!$D:$D,0)),"")</f>
        <v/>
      </c>
      <c r="M7" s="10">
        <f>IFERROR(INDEX(Reservierungen!$A:$A,MATCH(C7,Reservierungen!$D:$D,0)),"")</f>
        <v/>
      </c>
    </row>
    <row r="8">
      <c r="A8" s="13" t="inlineStr">
        <is>
          <t>Wohnanlage West</t>
        </is>
      </c>
      <c r="B8" s="12" t="inlineStr">
        <is>
          <t>Stuttgart</t>
        </is>
      </c>
      <c r="C8" s="12" t="inlineStr">
        <is>
          <t>601</t>
        </is>
      </c>
      <c r="D8" s="12" t="inlineStr">
        <is>
          <t>Doppelzimmer</t>
        </is>
      </c>
      <c r="E8" s="42" t="n">
        <v>20</v>
      </c>
      <c r="F8" s="13" t="inlineStr">
        <is>
          <t>Möbliert, Gemeinschaftsküche</t>
        </is>
      </c>
      <c r="G8" s="44" t="n">
        <v>720</v>
      </c>
      <c r="H8" s="44" t="n">
        <v>1440</v>
      </c>
      <c r="I8" s="12" t="n">
        <v>2</v>
      </c>
      <c r="J8" s="49">
        <f>IF(COUNTIF(Reservierungen!$D:$D,C8)&gt;0,"Reserviert","Frei")</f>
        <v/>
      </c>
      <c r="K8" s="48" t="n"/>
      <c r="L8" s="18">
        <f>IFERROR(INDEX(Reservierungen!$G:$G,MATCH(C8,Reservierungen!$D:$D,0)),"")</f>
        <v/>
      </c>
      <c r="M8" s="18">
        <f>IFERROR(INDEX(Reservierungen!$A:$A,MATCH(C8,Reservierungen!$D:$D,0)),"")</f>
        <v/>
      </c>
    </row>
    <row r="9">
      <c r="A9" s="4" t="inlineStr">
        <is>
          <t>Boardinghouse Flingern</t>
        </is>
      </c>
      <c r="B9" s="3" t="inlineStr">
        <is>
          <t>Düsseldorf</t>
        </is>
      </c>
      <c r="C9" s="3" t="inlineStr">
        <is>
          <t>701</t>
        </is>
      </c>
      <c r="D9" s="3" t="inlineStr">
        <is>
          <t>Studio</t>
        </is>
      </c>
      <c r="E9" s="37" t="n">
        <v>24</v>
      </c>
      <c r="F9" s="4" t="inlineStr">
        <is>
          <t>Eigenes Bad, TV, WLAN</t>
        </is>
      </c>
      <c r="G9" s="39" t="n">
        <v>850</v>
      </c>
      <c r="H9" s="39" t="n">
        <v>1700</v>
      </c>
      <c r="I9" s="3" t="n">
        <v>1</v>
      </c>
      <c r="J9" s="47">
        <f>IF(COUNTIF(Reservierungen!$D:$D,C9)&gt;0,"Reserviert","Frei")</f>
        <v/>
      </c>
      <c r="K9" s="48" t="n"/>
      <c r="L9" s="10">
        <f>IFERROR(INDEX(Reservierungen!$G:$G,MATCH(C9,Reservierungen!$D:$D,0)),"")</f>
        <v/>
      </c>
      <c r="M9" s="10">
        <f>IFERROR(INDEX(Reservierungen!$A:$A,MATCH(C9,Reservierungen!$D:$D,0)),"")</f>
        <v/>
      </c>
    </row>
    <row r="10">
      <c r="A10" s="13" t="inlineStr">
        <is>
          <t>WG Plagwitz</t>
        </is>
      </c>
      <c r="B10" s="12" t="inlineStr">
        <is>
          <t>Leipzig</t>
        </is>
      </c>
      <c r="C10" s="12" t="inlineStr">
        <is>
          <t>801</t>
        </is>
      </c>
      <c r="D10" s="12" t="inlineStr">
        <is>
          <t>Einzelzimmer</t>
        </is>
      </c>
      <c r="E10" s="42" t="n">
        <v>13.5</v>
      </c>
      <c r="F10" s="13" t="inlineStr">
        <is>
          <t>Möbliert, WLAN</t>
        </is>
      </c>
      <c r="G10" s="44" t="n">
        <v>480</v>
      </c>
      <c r="H10" s="44" t="n">
        <v>960</v>
      </c>
      <c r="I10" s="12" t="n">
        <v>1</v>
      </c>
      <c r="J10" s="49">
        <f>IF(COUNTIF(Reservierungen!$D:$D,C10)&gt;0,"Reserviert","Frei")</f>
        <v/>
      </c>
      <c r="K10" s="48" t="n"/>
      <c r="L10" s="18">
        <f>IFERROR(INDEX(Reservierungen!$G:$G,MATCH(C10,Reservierungen!$D:$D,0)),"")</f>
        <v/>
      </c>
      <c r="M10" s="18">
        <f>IFERROR(INDEX(Reservierungen!$A:$A,MATCH(C10,Reservierungen!$D:$D,0)),"")</f>
        <v/>
      </c>
    </row>
    <row r="11">
      <c r="A11" s="4" t="inlineStr">
        <is>
          <t>Apartmenthaus Neustadt</t>
        </is>
      </c>
      <c r="B11" s="3" t="inlineStr">
        <is>
          <t>Dresden</t>
        </is>
      </c>
      <c r="C11" s="3" t="inlineStr">
        <is>
          <t>901</t>
        </is>
      </c>
      <c r="D11" s="3" t="inlineStr">
        <is>
          <t>Doppelzimmer</t>
        </is>
      </c>
      <c r="E11" s="37" t="n">
        <v>18</v>
      </c>
      <c r="F11" s="4" t="inlineStr">
        <is>
          <t>Küchenzeile, Balkon</t>
        </is>
      </c>
      <c r="G11" s="39" t="n">
        <v>640</v>
      </c>
      <c r="H11" s="39" t="n">
        <v>1280</v>
      </c>
      <c r="I11" s="3" t="n">
        <v>2</v>
      </c>
      <c r="J11" s="47">
        <f>IF(COUNTIF(Reservierungen!$D:$D,C11)&gt;0,"Reserviert","Frei")</f>
        <v/>
      </c>
      <c r="K11" s="48" t="n"/>
      <c r="L11" s="10">
        <f>IFERROR(INDEX(Reservierungen!$G:$G,MATCH(C11,Reservierungen!$D:$D,0)),"")</f>
        <v/>
      </c>
      <c r="M11" s="10">
        <f>IFERROR(INDEX(Reservierungen!$A:$A,MATCH(C11,Reservierungen!$D:$D,0)),"")</f>
        <v/>
      </c>
    </row>
    <row r="12">
      <c r="A12" s="13" t="inlineStr">
        <is>
          <t>Studentenresidenz List</t>
        </is>
      </c>
      <c r="B12" s="12" t="inlineStr">
        <is>
          <t>Hannover</t>
        </is>
      </c>
      <c r="C12" s="12" t="inlineStr">
        <is>
          <t>1001</t>
        </is>
      </c>
      <c r="D12" s="12" t="inlineStr">
        <is>
          <t>Einzelzimmer</t>
        </is>
      </c>
      <c r="E12" s="42" t="n">
        <v>15</v>
      </c>
      <c r="F12" s="13" t="inlineStr">
        <is>
          <t>Bett, Schreibtisch, WLAN</t>
        </is>
      </c>
      <c r="G12" s="44" t="n">
        <v>520</v>
      </c>
      <c r="H12" s="44" t="n">
        <v>1040</v>
      </c>
      <c r="I12" s="12" t="n">
        <v>1</v>
      </c>
      <c r="J12" s="49">
        <f>IF(COUNTIF(Reservierungen!$D:$D,C12)&gt;0,"Reserviert","Frei")</f>
        <v/>
      </c>
      <c r="K12" s="48" t="n"/>
      <c r="L12" s="18">
        <f>IFERROR(INDEX(Reservierungen!$G:$G,MATCH(C12,Reservierungen!$D:$D,0)),"")</f>
        <v/>
      </c>
      <c r="M12" s="18">
        <f>IFERROR(INDEX(Reservierungen!$A:$A,MATCH(C12,Reservierungen!$D:$D,0)),"")</f>
        <v/>
      </c>
    </row>
  </sheetData>
  <mergeCells count="1">
    <mergeCell ref="A1:M1"/>
  </mergeCells>
  <conditionalFormatting sqref="J3:J12">
    <cfRule type="expression" priority="1" dxfId="1" stopIfTrue="1">
      <formula>J3="Frei"</formula>
    </cfRule>
    <cfRule type="expression" priority="2" dxfId="3" stopIfTrue="1">
      <formula>J3="Reserviert"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44"/>
  <sheetViews>
    <sheetView workbookViewId="0">
      <selection activeCell="A1" sqref="A1"/>
    </sheetView>
  </sheetViews>
  <sheetFormatPr baseColWidth="8" defaultRowHeight="15"/>
  <cols>
    <col width="28" customWidth="1" min="1" max="1"/>
    <col width="16" customWidth="1" min="2" max="2"/>
  </cols>
  <sheetData>
    <row r="1">
      <c r="A1" s="1" t="inlineStr">
        <is>
          <t>Dashboard – Zimmerreservierungen 2026</t>
        </is>
      </c>
    </row>
    <row r="2"/>
    <row r="3">
      <c r="A3" s="24" t="inlineStr">
        <is>
          <t>Kennzahl</t>
        </is>
      </c>
      <c r="B3" s="24" t="inlineStr">
        <is>
          <t>Wert</t>
        </is>
      </c>
    </row>
    <row r="4">
      <c r="A4" s="25" t="inlineStr">
        <is>
          <t>Gesamtanzahl Zimmer</t>
        </is>
      </c>
      <c r="B4" s="26">
        <f>COUNTA(Zimmerbestand!C3:C12)</f>
        <v/>
      </c>
    </row>
    <row r="5">
      <c r="A5" s="27" t="inlineStr">
        <is>
          <t>Anzahl Reservierungen</t>
        </is>
      </c>
      <c r="B5" s="28">
        <f>COUNTIF(Zimmerbestand!J3:J12,"Reserviert")</f>
        <v/>
      </c>
    </row>
    <row r="6">
      <c r="A6" s="25" t="inlineStr">
        <is>
          <t>Anzahl freie Zimmer</t>
        </is>
      </c>
      <c r="B6" s="26">
        <f>COUNTIF(Zimmerbestand!J3:J12,"Frei")</f>
        <v/>
      </c>
    </row>
    <row r="7">
      <c r="A7" s="27" t="inlineStr">
        <is>
          <t>Durchschnittliche Kaltmiete</t>
        </is>
      </c>
      <c r="B7" s="50">
        <f>AVERAGE(Zimmerbestand!G3:G12)</f>
        <v/>
      </c>
    </row>
    <row r="8">
      <c r="A8" s="25" t="inlineStr">
        <is>
          <t>Summe Anzahlung</t>
        </is>
      </c>
      <c r="B8" s="51">
        <f>SUM(Reservierungen!P3:P12)</f>
        <v/>
      </c>
    </row>
    <row r="9">
      <c r="A9" s="27" t="inlineStr">
        <is>
          <t>Summe Kaution</t>
        </is>
      </c>
      <c r="B9" s="50">
        <f>SUM(Reservierungen!N3:N12)</f>
        <v/>
      </c>
    </row>
    <row r="10"/>
    <row r="11"/>
    <row r="12">
      <c r="A12" s="24" t="inlineStr">
        <is>
          <t>Stadt</t>
        </is>
      </c>
      <c r="B12" s="24" t="inlineStr">
        <is>
          <t>Anzahl</t>
        </is>
      </c>
    </row>
    <row r="13">
      <c r="A13" s="31" t="inlineStr">
        <is>
          <t>Berlin</t>
        </is>
      </c>
      <c r="B13" s="10">
        <f>COUNTIF(Reservierungen!$C$3:$C$12,A13)</f>
        <v/>
      </c>
    </row>
    <row r="14">
      <c r="A14" s="32" t="inlineStr">
        <is>
          <t>München</t>
        </is>
      </c>
      <c r="B14" s="18">
        <f>COUNTIF(Reservierungen!$C$3:$C$12,A14)</f>
        <v/>
      </c>
    </row>
    <row r="15">
      <c r="A15" s="31" t="inlineStr">
        <is>
          <t>Hamburg</t>
        </is>
      </c>
      <c r="B15" s="10">
        <f>COUNTIF(Reservierungen!$C$3:$C$12,A15)</f>
        <v/>
      </c>
    </row>
    <row r="16">
      <c r="A16" s="32" t="inlineStr">
        <is>
          <t>Köln</t>
        </is>
      </c>
      <c r="B16" s="18">
        <f>COUNTIF(Reservierungen!$C$3:$C$12,A16)</f>
        <v/>
      </c>
    </row>
    <row r="17">
      <c r="A17" s="31" t="inlineStr">
        <is>
          <t>Frankfurt</t>
        </is>
      </c>
      <c r="B17" s="10">
        <f>COUNTIF(Reservierungen!$C$3:$C$12,A17)</f>
        <v/>
      </c>
    </row>
    <row r="18">
      <c r="A18" s="32" t="inlineStr">
        <is>
          <t>Stuttgart</t>
        </is>
      </c>
      <c r="B18" s="18">
        <f>COUNTIF(Reservierungen!$C$3:$C$12,A18)</f>
        <v/>
      </c>
    </row>
    <row r="19">
      <c r="A19" s="31" t="inlineStr">
        <is>
          <t>Düsseldorf</t>
        </is>
      </c>
      <c r="B19" s="10">
        <f>COUNTIF(Reservierungen!$C$3:$C$12,A19)</f>
        <v/>
      </c>
    </row>
    <row r="20">
      <c r="A20" s="32" t="inlineStr">
        <is>
          <t>Leipzig</t>
        </is>
      </c>
      <c r="B20" s="18">
        <f>COUNTIF(Reservierungen!$C$3:$C$12,A20)</f>
        <v/>
      </c>
    </row>
    <row r="21">
      <c r="A21" s="31" t="inlineStr">
        <is>
          <t>Dresden</t>
        </is>
      </c>
      <c r="B21" s="10">
        <f>COUNTIF(Reservierungen!$C$3:$C$12,A21)</f>
        <v/>
      </c>
    </row>
    <row r="22">
      <c r="A22" s="32" t="inlineStr">
        <is>
          <t>Hannover</t>
        </is>
      </c>
      <c r="B22" s="18">
        <f>COUNTIF(Reservierungen!$C$3:$C$12,A22)</f>
        <v/>
      </c>
    </row>
    <row r="23"/>
    <row r="24"/>
    <row r="25">
      <c r="A25" s="24" t="inlineStr">
        <is>
          <t>Status</t>
        </is>
      </c>
      <c r="B25" s="24" t="inlineStr">
        <is>
          <t>Anzahl</t>
        </is>
      </c>
    </row>
    <row r="26">
      <c r="A26" s="31" t="inlineStr">
        <is>
          <t>Reserviert</t>
        </is>
      </c>
      <c r="B26" s="10">
        <f>COUNTIF(Reservierungen!$O$3:$O$12,A26)</f>
        <v/>
      </c>
    </row>
    <row r="27">
      <c r="A27" s="32" t="inlineStr">
        <is>
          <t>Bestätigt</t>
        </is>
      </c>
      <c r="B27" s="18">
        <f>COUNTIF(Reservierungen!$O$3:$O$12,A27)</f>
        <v/>
      </c>
    </row>
    <row r="28">
      <c r="A28" s="31" t="inlineStr">
        <is>
          <t>Storniert</t>
        </is>
      </c>
      <c r="B28" s="10">
        <f>COUNTIF(Reservierungen!$O$3:$O$12,A28)</f>
        <v/>
      </c>
    </row>
    <row r="29">
      <c r="A29" s="32" t="inlineStr">
        <is>
          <t>Abgeschlossen</t>
        </is>
      </c>
      <c r="B29" s="18">
        <f>COUNTIF(Reservierungen!$O$3:$O$12,A29)</f>
        <v/>
      </c>
    </row>
    <row r="30"/>
    <row r="31"/>
    <row r="32">
      <c r="A32" s="24" t="inlineStr">
        <is>
          <t>Monat</t>
        </is>
      </c>
      <c r="B32" s="24" t="inlineStr">
        <is>
          <t>Anzahl</t>
        </is>
      </c>
    </row>
    <row r="33">
      <c r="A33" s="31" t="inlineStr">
        <is>
          <t>Januar</t>
        </is>
      </c>
      <c r="B33" s="10">
        <f>SUMPRODUCT((MONTH(Reservierungen!$L$3:$L$12)=1)*(YEAR(Reservierungen!$L$3:$L$12)=2026))</f>
        <v/>
      </c>
    </row>
    <row r="34">
      <c r="A34" s="32" t="inlineStr">
        <is>
          <t>Februar</t>
        </is>
      </c>
      <c r="B34" s="18">
        <f>SUMPRODUCT((MONTH(Reservierungen!$L$3:$L$12)=2)*(YEAR(Reservierungen!$L$3:$L$12)=2026))</f>
        <v/>
      </c>
    </row>
    <row r="35">
      <c r="A35" s="31" t="inlineStr">
        <is>
          <t>März</t>
        </is>
      </c>
      <c r="B35" s="10">
        <f>SUMPRODUCT((MONTH(Reservierungen!$L$3:$L$12)=3)*(YEAR(Reservierungen!$L$3:$L$12)=2026))</f>
        <v/>
      </c>
    </row>
    <row r="36">
      <c r="A36" s="32" t="inlineStr">
        <is>
          <t>April</t>
        </is>
      </c>
      <c r="B36" s="18">
        <f>SUMPRODUCT((MONTH(Reservierungen!$L$3:$L$12)=4)*(YEAR(Reservierungen!$L$3:$L$12)=2026))</f>
        <v/>
      </c>
    </row>
    <row r="37">
      <c r="A37" s="31" t="inlineStr">
        <is>
          <t>Mai</t>
        </is>
      </c>
      <c r="B37" s="10">
        <f>SUMPRODUCT((MONTH(Reservierungen!$L$3:$L$12)=5)*(YEAR(Reservierungen!$L$3:$L$12)=2026))</f>
        <v/>
      </c>
    </row>
    <row r="38">
      <c r="A38" s="32" t="inlineStr">
        <is>
          <t>Juni</t>
        </is>
      </c>
      <c r="B38" s="18">
        <f>SUMPRODUCT((MONTH(Reservierungen!$L$3:$L$12)=6)*(YEAR(Reservierungen!$L$3:$L$12)=2026))</f>
        <v/>
      </c>
    </row>
    <row r="39">
      <c r="A39" s="31" t="inlineStr">
        <is>
          <t>Juli</t>
        </is>
      </c>
      <c r="B39" s="10">
        <f>SUMPRODUCT((MONTH(Reservierungen!$L$3:$L$12)=7)*(YEAR(Reservierungen!$L$3:$L$12)=2026))</f>
        <v/>
      </c>
    </row>
    <row r="40">
      <c r="A40" s="32" t="inlineStr">
        <is>
          <t>August</t>
        </is>
      </c>
      <c r="B40" s="18">
        <f>SUMPRODUCT((MONTH(Reservierungen!$L$3:$L$12)=8)*(YEAR(Reservierungen!$L$3:$L$12)=2026))</f>
        <v/>
      </c>
    </row>
    <row r="41">
      <c r="A41" s="31" t="inlineStr">
        <is>
          <t>September</t>
        </is>
      </c>
      <c r="B41" s="10">
        <f>SUMPRODUCT((MONTH(Reservierungen!$L$3:$L$12)=9)*(YEAR(Reservierungen!$L$3:$L$12)=2026))</f>
        <v/>
      </c>
    </row>
    <row r="42">
      <c r="A42" s="32" t="inlineStr">
        <is>
          <t>Oktober</t>
        </is>
      </c>
      <c r="B42" s="18">
        <f>SUMPRODUCT((MONTH(Reservierungen!$L$3:$L$12)=10)*(YEAR(Reservierungen!$L$3:$L$12)=2026))</f>
        <v/>
      </c>
    </row>
    <row r="43">
      <c r="A43" s="31" t="inlineStr">
        <is>
          <t>November</t>
        </is>
      </c>
      <c r="B43" s="10">
        <f>SUMPRODUCT((MONTH(Reservierungen!$L$3:$L$12)=11)*(YEAR(Reservierungen!$L$3:$L$12)=2026))</f>
        <v/>
      </c>
    </row>
    <row r="44">
      <c r="A44" s="32" t="inlineStr">
        <is>
          <t>Dezember</t>
        </is>
      </c>
      <c r="B44" s="18">
        <f>SUMPRODUCT((MONTH(Reservierungen!$L$3:$L$12)=12)*(YEAR(Reservierungen!$L$3:$L$12)=2026))</f>
        <v/>
      </c>
    </row>
  </sheetData>
  <mergeCells count="1">
    <mergeCell ref="A1:F1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28" customWidth="1" min="1" max="1"/>
    <col width="90" customWidth="1" min="2" max="2"/>
  </cols>
  <sheetData>
    <row r="1">
      <c r="A1" s="1" t="inlineStr">
        <is>
          <t>Hinweise zur Nutzung des Buchungssystems</t>
        </is>
      </c>
    </row>
    <row r="2"/>
    <row r="3">
      <c r="A3" s="24" t="inlineStr">
        <is>
          <t>Bereich</t>
        </is>
      </c>
      <c r="B3" s="24" t="inlineStr">
        <is>
          <t>Erläuterung</t>
        </is>
      </c>
    </row>
    <row r="4" ht="32" customHeight="1">
      <c r="A4" s="33" t="inlineStr">
        <is>
          <t>Statuswerte</t>
        </is>
      </c>
      <c r="B4" s="34" t="inlineStr">
        <is>
          <t>„Reserviert“ = Anfrage vorgemerkt, „Bestätigt“ = Vertrag/Zusage erteilt, „Storniert“ = Reservierung zurückgezogen, „Abgeschlossen“ = Mietzeitraum beendet.</t>
        </is>
      </c>
    </row>
    <row r="5" ht="32" customHeight="1">
      <c r="A5" s="35" t="inlineStr">
        <is>
          <t>Verfügbar?</t>
        </is>
      </c>
      <c r="B5" s="36" t="inlineStr">
        <is>
          <t>Zeigt „Nein“, wenn eine Zimmer-Nr. mehrfach im Datenbestand vorkommt. Bitte Zeitraum und Verfügbarkeit vor Bestätigung manuell prüfen.</t>
        </is>
      </c>
    </row>
    <row r="6" ht="32" customHeight="1">
      <c r="A6" s="33" t="inlineStr">
        <is>
          <t>Anzahlung</t>
        </is>
      </c>
      <c r="B6" s="34" t="inlineStr">
        <is>
          <t>Vom Interessenten geleistete Vorauszahlung zur Sicherung der Reservierung, wird auf die erste Kaltmiete angerechnet.</t>
        </is>
      </c>
    </row>
    <row r="7" ht="32" customHeight="1">
      <c r="A7" s="35" t="inlineStr">
        <is>
          <t>Kaution</t>
        </is>
      </c>
      <c r="B7" s="36" t="inlineStr">
        <is>
          <t>Mietsicherheit gemäß §551 BGB, i. d. R. bis zu drei Kaltmieten, wird getrennt vom Vermögen des Vermieters verwaltet.</t>
        </is>
      </c>
    </row>
    <row r="8" ht="32" customHeight="1">
      <c r="A8" s="33" t="inlineStr">
        <is>
          <t>Restbetrag</t>
        </is>
      </c>
      <c r="B8" s="34" t="inlineStr">
        <is>
          <t>Differenz zwischen Kaltmiete und geleisteter Anzahlung, bei Einzug fällig.</t>
        </is>
      </c>
    </row>
    <row r="9" ht="32" customHeight="1">
      <c r="A9" s="35" t="inlineStr">
        <is>
          <t>DSGVO-Hinweis</t>
        </is>
      </c>
      <c r="B9" s="36" t="inlineStr">
        <is>
          <t>Personenbezogene Daten (Name, E-Mail, Telefon) nur für die Dauer der Reservierungsabwicklung speichern, danach fristgerecht löschen oder anonymisieren.</t>
        </is>
      </c>
    </row>
    <row r="10" ht="32" customHeight="1">
      <c r="A10" s="33" t="inlineStr">
        <is>
          <t>Datenpflege Reservierungen</t>
        </is>
      </c>
      <c r="B10" s="34" t="inlineStr">
        <is>
          <t>Neue Reservierung stets in einer neuen Zeile anlegen, ID fortlaufend vergeben (z. B. R-1011), Status regelmäßig aktualisieren.</t>
        </is>
      </c>
    </row>
    <row r="11" ht="32" customHeight="1">
      <c r="A11" s="35" t="inlineStr">
        <is>
          <t>Datenpflege Zimmerbestand</t>
        </is>
      </c>
      <c r="B11" s="36" t="inlineStr">
        <is>
          <t>Zimmerdaten (Miete, Kaution, Ausstattung) bei Änderungen pflegen. Status und Reservierte Person werden automatisch aus den Reservierungen berechnet.</t>
        </is>
      </c>
    </row>
    <row r="12" ht="32" customHeight="1">
      <c r="A12" s="33" t="inlineStr">
        <is>
          <t>Dashboard</t>
        </is>
      </c>
      <c r="B12" s="34" t="inlineStr">
        <is>
          <t>Kennzahlen und Diagramme aktualisieren sich automatisch anhand der Daten in „Reservierungen“ und „Zimmerbestand“.</t>
        </is>
      </c>
    </row>
    <row r="13" ht="32" customHeight="1">
      <c r="A13" s="35" t="inlineStr">
        <is>
          <t>Farblogik</t>
        </is>
      </c>
      <c r="B13" s="36" t="inlineStr">
        <is>
          <t>Grün = Frei/Bestätigt/positiv, Gelb = Reserviert/in Bearbeitung, Rot = Storniert/nicht verfügbar.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2026-07-14T01:26:12Z</dcterms:created>
  <dcterms:modified xmlns:dcterms="http://purl.org/dc/terms/" xmlns:xsi="http://www.w3.org/2001/XMLSchema-instance" xsi:type="dcterms:W3CDTF">2026-07-14T01:26:12Z</dcterms:modified>
</cp:coreProperties>
</file>