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Zahlungserinnerungen" sheetId="1" state="visible" r:id="rId1"/>
    <sheet xmlns:r="http://schemas.openxmlformats.org/officeDocument/2006/relationships" name="Dashboard" sheetId="2" state="visible" r:id="rId2"/>
    <sheet xmlns:r="http://schemas.openxmlformats.org/officeDocument/2006/relationships" name="Stammdaten" sheetId="3" state="visible" r:id="rId3"/>
    <sheet xmlns:r="http://schemas.openxmlformats.org/officeDocument/2006/relationships" name="Hinweise" sheetId="4" state="visible" r:id="rId4"/>
  </sheets>
  <definedNames/>
  <calcPr calcId="124519" fullCalcOnLoad="1"/>
</workbook>
</file>

<file path=xl/styles.xml><?xml version="1.0" encoding="utf-8"?>
<styleSheet xmlns="http://schemas.openxmlformats.org/spreadsheetml/2006/main">
  <numFmts count="3">
    <numFmt numFmtId="164" formatCode="#.##0,00 &quot;€&quot;"/>
    <numFmt numFmtId="165" formatCode="DD.MM.YYYY"/>
    <numFmt numFmtId="166" formatCode="0.0"/>
  </numFmts>
  <fonts count="5">
    <font>
      <name val="Calibri"/>
      <family val="2"/>
      <color theme="1"/>
      <sz val="11"/>
      <scheme val="minor"/>
    </font>
    <font>
      <name val="Calibri"/>
      <b val="1"/>
      <color rgb="001E3A5F"/>
      <sz val="16"/>
    </font>
    <font>
      <name val="Calibri"/>
      <b val="1"/>
      <color rgb="00FFFFFF"/>
      <sz val="11"/>
    </font>
    <font>
      <name val="Calibri"/>
      <b val="1"/>
      <sz val="10"/>
    </font>
    <font>
      <name val="Calibri"/>
      <sz val="10"/>
    </font>
  </fonts>
  <fills count="7">
    <fill>
      <patternFill/>
    </fill>
    <fill>
      <patternFill patternType="gray125"/>
    </fill>
    <fill>
      <patternFill patternType="solid">
        <fgColor rgb="001E3A5F"/>
        <bgColor rgb="001E3A5F"/>
      </patternFill>
    </fill>
    <fill>
      <patternFill patternType="solid">
        <fgColor rgb="00FFFBEB"/>
        <bgColor rgb="00FFFBEB"/>
      </patternFill>
    </fill>
    <fill>
      <patternFill patternType="solid">
        <fgColor rgb="00EEF2F7"/>
        <bgColor rgb="00EEF2F7"/>
      </patternFill>
    </fill>
    <fill>
      <patternFill patternType="solid">
        <fgColor rgb="00FFFFFF"/>
        <bgColor rgb="00FFFFFF"/>
      </patternFill>
    </fill>
    <fill>
      <patternFill patternType="solid">
        <fgColor rgb="002C4C73"/>
        <bgColor rgb="002C4C73"/>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45">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xf>
    <xf numFmtId="0" fontId="0" fillId="4" borderId="1" applyAlignment="1" pivotButton="0" quotePrefix="0" xfId="0">
      <alignment horizontal="center" vertical="center"/>
    </xf>
    <xf numFmtId="0" fontId="0" fillId="4" borderId="1" applyAlignment="1" pivotButton="0" quotePrefix="0" xfId="0">
      <alignment horizontal="left" vertical="center"/>
    </xf>
    <xf numFmtId="49" fontId="0" fillId="4" borderId="1" applyAlignment="1" pivotButton="0" quotePrefix="0" xfId="0">
      <alignment horizontal="center" vertical="center"/>
    </xf>
    <xf numFmtId="164" fontId="0" fillId="4" borderId="1" applyAlignment="1" pivotButton="0" quotePrefix="0" xfId="0">
      <alignment horizontal="center" vertical="center"/>
    </xf>
    <xf numFmtId="165" fontId="0" fillId="4" borderId="1" applyAlignment="1" pivotButton="0" quotePrefix="0" xfId="0">
      <alignment horizontal="center" vertical="center"/>
    </xf>
    <xf numFmtId="165" fontId="0" fillId="3" borderId="1" applyAlignment="1" pivotButton="0" quotePrefix="0" xfId="0">
      <alignment horizontal="center" vertical="center"/>
    </xf>
    <xf numFmtId="1" fontId="0" fillId="4" borderId="1" applyAlignment="1" pivotButton="0" quotePrefix="0" xfId="0">
      <alignment horizontal="center" vertical="center"/>
    </xf>
    <xf numFmtId="164" fontId="0" fillId="3" borderId="1" applyAlignment="1" pivotButton="0" quotePrefix="0" xfId="0">
      <alignment horizontal="center" vertical="center"/>
    </xf>
    <xf numFmtId="0" fontId="0" fillId="3" borderId="1" applyAlignment="1" pivotButton="0" quotePrefix="0" xfId="0">
      <alignment horizontal="left" vertical="center"/>
    </xf>
    <xf numFmtId="0" fontId="0" fillId="5" borderId="1" applyAlignment="1" pivotButton="0" quotePrefix="0" xfId="0">
      <alignment horizontal="center" vertical="center"/>
    </xf>
    <xf numFmtId="0" fontId="0" fillId="5" borderId="1" applyAlignment="1" pivotButton="0" quotePrefix="0" xfId="0">
      <alignment horizontal="left" vertical="center"/>
    </xf>
    <xf numFmtId="49" fontId="0" fillId="5" borderId="1" applyAlignment="1" pivotButton="0" quotePrefix="0" xfId="0">
      <alignment horizontal="center" vertical="center"/>
    </xf>
    <xf numFmtId="164" fontId="0" fillId="5" borderId="1" applyAlignment="1" pivotButton="0" quotePrefix="0" xfId="0">
      <alignment horizontal="center" vertical="center"/>
    </xf>
    <xf numFmtId="165" fontId="0" fillId="5" borderId="1" applyAlignment="1" pivotButton="0" quotePrefix="0" xfId="0">
      <alignment horizontal="center" vertical="center"/>
    </xf>
    <xf numFmtId="1" fontId="0" fillId="5" borderId="1" applyAlignment="1" pivotButton="0" quotePrefix="0" xfId="0">
      <alignment horizontal="center" vertical="center"/>
    </xf>
    <xf numFmtId="0" fontId="0" fillId="0" borderId="1" pivotButton="0" quotePrefix="0" xfId="0"/>
    <xf numFmtId="0" fontId="3" fillId="0" borderId="0" pivotButton="0" quotePrefix="0" xfId="0"/>
    <xf numFmtId="164" fontId="3" fillId="0" borderId="1" pivotButton="0" quotePrefix="0" xfId="0"/>
    <xf numFmtId="166" fontId="3" fillId="0" borderId="1" pivotButton="0" quotePrefix="0" xfId="0"/>
    <xf numFmtId="0" fontId="1" fillId="0" borderId="0" pivotButton="0" quotePrefix="0" xfId="0"/>
    <xf numFmtId="0" fontId="2" fillId="6" borderId="1" applyAlignment="1" pivotButton="0" quotePrefix="0" xfId="0">
      <alignment horizontal="center" vertical="center" wrapText="1"/>
    </xf>
    <xf numFmtId="1" fontId="1" fillId="0" borderId="1" applyAlignment="1" pivotButton="0" quotePrefix="0" xfId="0">
      <alignment horizontal="center" vertical="center"/>
    </xf>
    <xf numFmtId="164" fontId="1" fillId="0" borderId="1" applyAlignment="1" pivotButton="0" quotePrefix="0" xfId="0">
      <alignment horizontal="center" vertical="center"/>
    </xf>
    <xf numFmtId="166" fontId="1" fillId="0" borderId="1" applyAlignment="1" pivotButton="0" quotePrefix="0" xfId="0">
      <alignment horizontal="center" vertical="center"/>
    </xf>
    <xf numFmtId="0" fontId="2" fillId="6" borderId="0" pivotButton="0" quotePrefix="0" xfId="0"/>
    <xf numFmtId="164" fontId="0" fillId="0" borderId="1" pivotButton="0" quotePrefix="0" xfId="0"/>
    <xf numFmtId="165" fontId="0" fillId="0" borderId="1" pivotButton="0" quotePrefix="0" xfId="0"/>
    <xf numFmtId="0" fontId="4" fillId="4" borderId="1" applyAlignment="1" pivotButton="0" quotePrefix="0" xfId="0">
      <alignment horizontal="center" vertical="center"/>
    </xf>
    <xf numFmtId="0" fontId="4" fillId="4" borderId="1" applyAlignment="1" pivotButton="0" quotePrefix="0" xfId="0">
      <alignment horizontal="left" vertical="center"/>
    </xf>
    <xf numFmtId="164" fontId="4" fillId="4" borderId="1" applyAlignment="1" pivotButton="0" quotePrefix="0" xfId="0">
      <alignment horizontal="center" vertical="center"/>
    </xf>
    <xf numFmtId="0" fontId="4" fillId="5" borderId="1" applyAlignment="1" pivotButton="0" quotePrefix="0" xfId="0">
      <alignment horizontal="center" vertical="center"/>
    </xf>
    <xf numFmtId="0" fontId="4" fillId="5" borderId="1" applyAlignment="1" pivotButton="0" quotePrefix="0" xfId="0">
      <alignment horizontal="left" vertical="center"/>
    </xf>
    <xf numFmtId="164" fontId="4" fillId="5" borderId="1" applyAlignment="1" pivotButton="0" quotePrefix="0" xfId="0">
      <alignment horizontal="center" vertical="center"/>
    </xf>
    <xf numFmtId="0" fontId="2" fillId="6" borderId="1" applyAlignment="1" pivotButton="0" quotePrefix="0" xfId="0">
      <alignment vertical="top" wrapText="1"/>
    </xf>
    <xf numFmtId="0" fontId="4" fillId="0" borderId="1" applyAlignment="1" pivotButton="0" quotePrefix="0" xfId="0">
      <alignment vertical="top" wrapText="1"/>
    </xf>
    <xf numFmtId="165" fontId="0" fillId="4" borderId="1" applyAlignment="1" pivotButton="0" quotePrefix="0" xfId="0">
      <alignment horizontal="center" vertical="center"/>
    </xf>
    <xf numFmtId="165" fontId="0" fillId="3" borderId="1" applyAlignment="1" pivotButton="0" quotePrefix="0" xfId="0">
      <alignment horizontal="center" vertical="center"/>
    </xf>
    <xf numFmtId="165" fontId="0" fillId="5" borderId="1" applyAlignment="1" pivotButton="0" quotePrefix="0" xfId="0">
      <alignment horizontal="center" vertical="center"/>
    </xf>
    <xf numFmtId="166" fontId="3" fillId="0" borderId="1" pivotButton="0" quotePrefix="0" xfId="0"/>
    <xf numFmtId="0" fontId="0" fillId="0" borderId="4" pivotButton="0" quotePrefix="0" xfId="0"/>
    <xf numFmtId="166" fontId="1" fillId="0" borderId="1" applyAlignment="1" pivotButton="0" quotePrefix="0" xfId="0">
      <alignment horizontal="center" vertical="center"/>
    </xf>
    <xf numFmtId="165" fontId="0" fillId="0" borderId="1" pivotButton="0" quotePrefix="0" xfId="0"/>
  </cellXfs>
  <cellStyles count="1">
    <cellStyle name="Normal" xfId="0" builtinId="0" hidden="0"/>
  </cellStyles>
  <dxfs count="2">
    <dxf>
      <font>
        <name val="Calibri"/>
        <b val="1"/>
        <color rgb="00DC2626"/>
        <sz val="10"/>
      </font>
      <fill>
        <patternFill patternType="solid">
          <fgColor rgb="00FBE1E1"/>
          <bgColor rgb="00FBE1E1"/>
        </patternFill>
      </fill>
    </dxf>
    <dxf>
      <font>
        <name val="Calibri"/>
        <b val="1"/>
        <color rgb="0022C55E"/>
        <sz val="10"/>
      </font>
      <fill>
        <patternFill patternType="solid">
          <fgColor rgb="00D8F5E3"/>
          <bgColor rgb="00D8F5E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Offener Betrag je Mieter/in</a:t>
            </a:r>
          </a:p>
        </rich>
      </tx>
    </title>
    <plotArea>
      <barChart>
        <barDir val="col"/>
        <grouping val="clustered"/>
        <ser>
          <idx val="0"/>
          <order val="0"/>
          <tx>
            <strRef>
              <f>'Dashboard'!B9</f>
            </strRef>
          </tx>
          <spPr>
            <a:solidFill xmlns:a="http://schemas.openxmlformats.org/drawingml/2006/main">
              <a:srgbClr val="1E3A5F"/>
            </a:solidFill>
            <a:ln xmlns:a="http://schemas.openxmlformats.org/drawingml/2006/main">
              <a:prstDash val="solid"/>
            </a:ln>
          </spPr>
          <cat>
            <numRef>
              <f>'Dashboard'!$A$10:$A$18</f>
            </numRef>
          </cat>
          <val>
            <numRef>
              <f>'Dashboard'!$B$10:$B$18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Mieter/in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Offener Betrag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Verteilung nach Mahnstufe</a:t>
            </a:r>
          </a:p>
        </rich>
      </tx>
    </title>
    <plotArea>
      <pieChart>
        <varyColors val="1"/>
        <ser>
          <idx val="0"/>
          <order val="0"/>
          <tx>
            <strRef>
              <f>'Dashboard'!E9</f>
            </strRef>
          </tx>
          <spPr>
            <a:ln xmlns:a="http://schemas.openxmlformats.org/drawingml/2006/main">
              <a:prstDash val="solid"/>
            </a:ln>
          </spPr>
          <cat>
            <numRef>
              <f>'Dashboard'!$D$10:$D$13</f>
            </numRef>
          </cat>
          <val>
            <numRef>
              <f>'Dashboard'!$E$10:$E$13</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Entwicklung offener Beträge nach Fälligkeit</a:t>
            </a:r>
          </a:p>
        </rich>
      </tx>
    </title>
    <plotArea>
      <lineChart>
        <grouping val="standard"/>
        <ser>
          <idx val="0"/>
          <order val="0"/>
          <tx>
            <strRef>
              <f>'Dashboard'!H9</f>
            </strRef>
          </tx>
          <spPr>
            <a:ln xmlns:a="http://schemas.openxmlformats.org/drawingml/2006/main" w="20000">
              <a:prstDash val="solid"/>
            </a:ln>
          </spPr>
          <marker>
            <symbol val="none"/>
            <spPr>
              <a:ln xmlns:a="http://schemas.openxmlformats.org/drawingml/2006/main">
                <a:prstDash val="solid"/>
              </a:ln>
            </spPr>
          </marker>
          <cat>
            <numRef>
              <f>'Dashboard'!$G$10:$G$18</f>
            </numRef>
          </cat>
          <val>
            <numRef>
              <f>'Dashboard'!$H$10:$H$18</f>
            </numRef>
          </val>
        </ser>
        <axId val="10"/>
        <axId val="100"/>
      </lineChart>
      <catAx>
        <axId val="10"/>
        <scaling>
          <orientation val="minMax"/>
        </scaling>
        <axPos val="l"/>
        <title>
          <tx>
            <rich>
              <a:bodyPr xmlns:a="http://schemas.openxmlformats.org/drawingml/2006/main"/>
              <a:p xmlns:a="http://schemas.openxmlformats.org/drawingml/2006/main">
                <a:pPr>
                  <a:defRPr/>
                </a:pPr>
                <a:r>
                  <a:t>Fälligkeit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Offener Betrag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21</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21</row>
      <rowOff>0</rowOff>
    </from>
    <ext cx="432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10</col>
      <colOff>0</colOff>
      <row>21</row>
      <rowOff>0</rowOff>
    </from>
    <ext cx="648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2"/>
  <sheetViews>
    <sheetView workbookViewId="0">
      <pane ySplit="2" topLeftCell="A3" activePane="bottomLeft" state="frozen"/>
      <selection pane="bottomLeft" activeCell="A1" sqref="A1"/>
    </sheetView>
  </sheetViews>
  <sheetFormatPr baseColWidth="8" defaultRowHeight="15"/>
  <cols>
    <col width="13" customWidth="1" min="1" max="1"/>
    <col width="15" customWidth="1" min="2" max="2"/>
    <col width="20" customWidth="1" min="3" max="3"/>
    <col width="22" customWidth="1" min="4" max="4"/>
    <col width="24" customWidth="1" min="5" max="5"/>
    <col width="8" customWidth="1" min="6" max="6"/>
    <col width="14" customWidth="1" min="7" max="7"/>
    <col width="15" customWidth="1" min="8" max="8"/>
    <col width="18" customWidth="1" min="9" max="9"/>
    <col width="14" customWidth="1" min="10" max="10"/>
    <col width="13" customWidth="1" min="11" max="11"/>
    <col width="15" customWidth="1" min="12" max="12"/>
    <col width="13" customWidth="1" min="13" max="13"/>
    <col width="15" customWidth="1" min="14" max="14"/>
    <col width="12" customWidth="1" min="15" max="15"/>
    <col width="14" customWidth="1" min="16" max="16"/>
    <col width="14" customWidth="1" min="17" max="17"/>
    <col width="11" customWidth="1" min="18" max="18"/>
    <col width="15" customWidth="1" min="19" max="19"/>
    <col width="24" customWidth="1" min="20" max="20"/>
  </cols>
  <sheetData>
    <row r="1" ht="28" customHeight="1">
      <c r="A1" s="1" t="inlineStr">
        <is>
          <t>Zahlungserinnerungen Miete – Übersicht</t>
        </is>
      </c>
    </row>
    <row r="2">
      <c r="A2" s="2" t="inlineStr">
        <is>
          <t>Erinnerungs-ID</t>
        </is>
      </c>
      <c r="B2" s="2" t="inlineStr">
        <is>
          <t>Mietvertrags-Nr.</t>
        </is>
      </c>
      <c r="C2" s="2" t="inlineStr">
        <is>
          <t>Mieter/in</t>
        </is>
      </c>
      <c r="D2" s="2" t="inlineStr">
        <is>
          <t>Objekt</t>
        </is>
      </c>
      <c r="E2" s="2" t="inlineStr">
        <is>
          <t>Straße</t>
        </is>
      </c>
      <c r="F2" s="2" t="inlineStr">
        <is>
          <t>PLZ</t>
        </is>
      </c>
      <c r="G2" s="2" t="inlineStr">
        <is>
          <t>Ort</t>
        </is>
      </c>
      <c r="H2" s="2" t="inlineStr">
        <is>
          <t>Miete monatlich</t>
        </is>
      </c>
      <c r="I2" s="2" t="inlineStr">
        <is>
          <t>Nebenkosten monatlich</t>
        </is>
      </c>
      <c r="J2" s="2" t="inlineStr">
        <is>
          <t>Gesamtmiete</t>
        </is>
      </c>
      <c r="K2" s="2" t="inlineStr">
        <is>
          <t>Fälligkeit</t>
        </is>
      </c>
      <c r="L2" s="2" t="inlineStr">
        <is>
          <t>Zahlungseingang</t>
        </is>
      </c>
      <c r="M2" s="2" t="inlineStr">
        <is>
          <t>Tage überfällig</t>
        </is>
      </c>
      <c r="N2" s="2" t="inlineStr">
        <is>
          <t>Mahnstufe</t>
        </is>
      </c>
      <c r="O2" s="2" t="inlineStr">
        <is>
          <t>Mahngebühr</t>
        </is>
      </c>
      <c r="P2" s="2" t="inlineStr">
        <is>
          <t>Verzugszinsen</t>
        </is>
      </c>
      <c r="Q2" s="2" t="inlineStr">
        <is>
          <t>Offener Betrag</t>
        </is>
      </c>
      <c r="R2" s="2" t="inlineStr">
        <is>
          <t>Status</t>
        </is>
      </c>
      <c r="S2" s="2" t="inlineStr">
        <is>
          <t>Letzte Erinnerung</t>
        </is>
      </c>
      <c r="T2" s="2" t="inlineStr">
        <is>
          <t>Nächste Aktion</t>
        </is>
      </c>
    </row>
    <row r="3">
      <c r="A3" s="3" t="inlineStr">
        <is>
          <t>ER-001</t>
        </is>
      </c>
      <c r="B3" s="3" t="inlineStr">
        <is>
          <t>MV-2026-101</t>
        </is>
      </c>
      <c r="C3" s="4" t="inlineStr">
        <is>
          <t>Thomas Müller</t>
        </is>
      </c>
      <c r="D3" s="4" t="inlineStr">
        <is>
          <t>Wohnung 3. OG links</t>
        </is>
      </c>
      <c r="E3" s="4" t="inlineStr">
        <is>
          <t>Musterstraße 12</t>
        </is>
      </c>
      <c r="F3" s="5" t="inlineStr">
        <is>
          <t>10115</t>
        </is>
      </c>
      <c r="G3" s="4" t="inlineStr">
        <is>
          <t>Berlin</t>
        </is>
      </c>
      <c r="H3" s="6" t="n">
        <v>850</v>
      </c>
      <c r="I3" s="6" t="n">
        <v>180</v>
      </c>
      <c r="J3" s="6">
        <f>SUM(H3:I3)</f>
        <v/>
      </c>
      <c r="K3" s="38" t="n">
        <v>46027</v>
      </c>
      <c r="L3" s="39" t="inlineStr"/>
      <c r="M3" s="9">
        <f>IF(AND(K3&lt;&gt;"",L3=""),TODAY()-K3,IF(L3&lt;&gt;"",L3-K3,0))</f>
        <v/>
      </c>
      <c r="N3" s="4">
        <f>IF(M3=0,"Keine",IF(M3&lt;=7,"1. Erinnerung",IF(M3&lt;=14,"2. Erinnerung","Mahnung")))</f>
        <v/>
      </c>
      <c r="O3" s="10">
        <f>IF(N3="Keine",0,IF(N3="1. Erinnerung",5,IF(N3="2. Erinnerung",10,20)))</f>
        <v/>
      </c>
      <c r="P3" s="6">
        <f>IF(M3&gt;0,ROUND(J3*0.05*M3/365,2),0)</f>
        <v/>
      </c>
      <c r="Q3" s="6">
        <f>IF(L3="",J3+O3+P3,J3+O3+P3-J3)</f>
        <v/>
      </c>
      <c r="R3" s="4">
        <f>IF(Q3&lt;=0,"Erledigt","Offen")</f>
        <v/>
      </c>
      <c r="S3" s="39" t="n">
        <v>46032</v>
      </c>
      <c r="T3" s="11" t="inlineStr">
        <is>
          <t>Mahnung prüfen</t>
        </is>
      </c>
    </row>
    <row r="4">
      <c r="A4" s="12" t="inlineStr">
        <is>
          <t>ER-002</t>
        </is>
      </c>
      <c r="B4" s="12" t="inlineStr">
        <is>
          <t>MV-2026-102</t>
        </is>
      </c>
      <c r="C4" s="13" t="inlineStr">
        <is>
          <t>Sabine Schneider</t>
        </is>
      </c>
      <c r="D4" s="13" t="inlineStr">
        <is>
          <t>Wohnung 2. OG rechts</t>
        </is>
      </c>
      <c r="E4" s="13" t="inlineStr">
        <is>
          <t>Leopoldstraße 45</t>
        </is>
      </c>
      <c r="F4" s="14" t="inlineStr">
        <is>
          <t>80802</t>
        </is>
      </c>
      <c r="G4" s="13" t="inlineStr">
        <is>
          <t>München</t>
        </is>
      </c>
      <c r="H4" s="15" t="n">
        <v>1200</v>
      </c>
      <c r="I4" s="15" t="n">
        <v>250</v>
      </c>
      <c r="J4" s="15">
        <f>SUM(H4:I4)</f>
        <v/>
      </c>
      <c r="K4" s="40" t="n">
        <v>46058</v>
      </c>
      <c r="L4" s="39" t="n">
        <v>46063</v>
      </c>
      <c r="M4" s="17">
        <f>IF(AND(K4&lt;&gt;"",L4=""),TODAY()-K4,IF(L4&lt;&gt;"",L4-K4,0))</f>
        <v/>
      </c>
      <c r="N4" s="13">
        <f>IF(M4=0,"Keine",IF(M4&lt;=7,"1. Erinnerung",IF(M4&lt;=14,"2. Erinnerung","Mahnung")))</f>
        <v/>
      </c>
      <c r="O4" s="10">
        <f>IF(N4="Keine",0,IF(N4="1. Erinnerung",5,IF(N4="2. Erinnerung",10,20)))</f>
        <v/>
      </c>
      <c r="P4" s="15">
        <f>IF(M4&gt;0,ROUND(J4*0.05*M4/365,2),0)</f>
        <v/>
      </c>
      <c r="Q4" s="15">
        <f>IF(L4="",J4+O4+P4,J4+O4+P4-J4)</f>
        <v/>
      </c>
      <c r="R4" s="13">
        <f>IF(Q4&lt;=0,"Erledigt","Offen")</f>
        <v/>
      </c>
      <c r="S4" s="39" t="n">
        <v>46061</v>
      </c>
      <c r="T4" s="11" t="inlineStr">
        <is>
          <t>Kein Handlungsbedarf</t>
        </is>
      </c>
    </row>
    <row r="5">
      <c r="A5" s="3" t="inlineStr">
        <is>
          <t>ER-003</t>
        </is>
      </c>
      <c r="B5" s="3" t="inlineStr">
        <is>
          <t>MV-2026-103</t>
        </is>
      </c>
      <c r="C5" s="4" t="inlineStr">
        <is>
          <t>Michael Fischer</t>
        </is>
      </c>
      <c r="D5" s="4" t="inlineStr">
        <is>
          <t>Wohnung EG</t>
        </is>
      </c>
      <c r="E5" s="4" t="inlineStr">
        <is>
          <t>Elbchaussee 3</t>
        </is>
      </c>
      <c r="F5" s="5" t="inlineStr">
        <is>
          <t>22587</t>
        </is>
      </c>
      <c r="G5" s="4" t="inlineStr">
        <is>
          <t>Hamburg</t>
        </is>
      </c>
      <c r="H5" s="6" t="n">
        <v>950</v>
      </c>
      <c r="I5" s="6" t="n">
        <v>200</v>
      </c>
      <c r="J5" s="6">
        <f>SUM(H5:I5)</f>
        <v/>
      </c>
      <c r="K5" s="38" t="n">
        <v>46086</v>
      </c>
      <c r="L5" s="39" t="inlineStr"/>
      <c r="M5" s="9">
        <f>IF(AND(K5&lt;&gt;"",L5=""),TODAY()-K5,IF(L5&lt;&gt;"",L5-K5,0))</f>
        <v/>
      </c>
      <c r="N5" s="4">
        <f>IF(M5=0,"Keine",IF(M5&lt;=7,"1. Erinnerung",IF(M5&lt;=14,"2. Erinnerung","Mahnung")))</f>
        <v/>
      </c>
      <c r="O5" s="10">
        <f>IF(N5="Keine",0,IF(N5="1. Erinnerung",5,IF(N5="2. Erinnerung",10,20)))</f>
        <v/>
      </c>
      <c r="P5" s="6">
        <f>IF(M5&gt;0,ROUND(J5*0.05*M5/365,2),0)</f>
        <v/>
      </c>
      <c r="Q5" s="6">
        <f>IF(L5="",J5+O5+P5,J5+O5+P5-J5)</f>
        <v/>
      </c>
      <c r="R5" s="4">
        <f>IF(Q5&lt;=0,"Erledigt","Offen")</f>
        <v/>
      </c>
      <c r="S5" s="39" t="n">
        <v>46093</v>
      </c>
      <c r="T5" s="11" t="inlineStr">
        <is>
          <t>Mahnung versenden</t>
        </is>
      </c>
    </row>
    <row r="6">
      <c r="A6" s="12" t="inlineStr">
        <is>
          <t>ER-004</t>
        </is>
      </c>
      <c r="B6" s="12" t="inlineStr">
        <is>
          <t>MV-2026-104</t>
        </is>
      </c>
      <c r="C6" s="13" t="inlineStr">
        <is>
          <t>Andrea Weber</t>
        </is>
      </c>
      <c r="D6" s="13" t="inlineStr">
        <is>
          <t>Wohnung 1. OG</t>
        </is>
      </c>
      <c r="E6" s="13" t="inlineStr">
        <is>
          <t>Ringstraße 22</t>
        </is>
      </c>
      <c r="F6" s="14" t="inlineStr">
        <is>
          <t>50667</t>
        </is>
      </c>
      <c r="G6" s="13" t="inlineStr">
        <is>
          <t>Köln</t>
        </is>
      </c>
      <c r="H6" s="15" t="n">
        <v>780</v>
      </c>
      <c r="I6" s="15" t="n">
        <v>150</v>
      </c>
      <c r="J6" s="15">
        <f>SUM(H6:I6)</f>
        <v/>
      </c>
      <c r="K6" s="40" t="n">
        <v>46117</v>
      </c>
      <c r="L6" s="39" t="n">
        <v>46117</v>
      </c>
      <c r="M6" s="17">
        <f>IF(AND(K6&lt;&gt;"",L6=""),TODAY()-K6,IF(L6&lt;&gt;"",L6-K6,0))</f>
        <v/>
      </c>
      <c r="N6" s="13">
        <f>IF(M6=0,"Keine",IF(M6&lt;=7,"1. Erinnerung",IF(M6&lt;=14,"2. Erinnerung","Mahnung")))</f>
        <v/>
      </c>
      <c r="O6" s="10">
        <f>IF(N6="Keine",0,IF(N6="1. Erinnerung",5,IF(N6="2. Erinnerung",10,20)))</f>
        <v/>
      </c>
      <c r="P6" s="15">
        <f>IF(M6&gt;0,ROUND(J6*0.05*M6/365,2),0)</f>
        <v/>
      </c>
      <c r="Q6" s="15">
        <f>IF(L6="",J6+O6+P6,J6+O6+P6-J6)</f>
        <v/>
      </c>
      <c r="R6" s="13">
        <f>IF(Q6&lt;=0,"Erledigt","Offen")</f>
        <v/>
      </c>
      <c r="S6" s="39" t="inlineStr"/>
      <c r="T6" s="11" t="inlineStr">
        <is>
          <t>Kein Handlungsbedarf</t>
        </is>
      </c>
    </row>
    <row r="7">
      <c r="A7" s="3" t="inlineStr">
        <is>
          <t>ER-005</t>
        </is>
      </c>
      <c r="B7" s="3" t="inlineStr">
        <is>
          <t>MV-2026-105</t>
        </is>
      </c>
      <c r="C7" s="4" t="inlineStr">
        <is>
          <t>Stefan Wagner</t>
        </is>
      </c>
      <c r="D7" s="4" t="inlineStr">
        <is>
          <t>Wohnung 4. OG</t>
        </is>
      </c>
      <c r="E7" s="4" t="inlineStr">
        <is>
          <t>Zeil 88</t>
        </is>
      </c>
      <c r="F7" s="5" t="inlineStr">
        <is>
          <t>60313</t>
        </is>
      </c>
      <c r="G7" s="4" t="inlineStr">
        <is>
          <t>Frankfurt</t>
        </is>
      </c>
      <c r="H7" s="6" t="n">
        <v>1100</v>
      </c>
      <c r="I7" s="6" t="n">
        <v>220</v>
      </c>
      <c r="J7" s="6">
        <f>SUM(H7:I7)</f>
        <v/>
      </c>
      <c r="K7" s="38" t="n">
        <v>46147</v>
      </c>
      <c r="L7" s="39" t="inlineStr"/>
      <c r="M7" s="9">
        <f>IF(AND(K7&lt;&gt;"",L7=""),TODAY()-K7,IF(L7&lt;&gt;"",L7-K7,0))</f>
        <v/>
      </c>
      <c r="N7" s="4">
        <f>IF(M7=0,"Keine",IF(M7&lt;=7,"1. Erinnerung",IF(M7&lt;=14,"2. Erinnerung","Mahnung")))</f>
        <v/>
      </c>
      <c r="O7" s="10">
        <f>IF(N7="Keine",0,IF(N7="1. Erinnerung",5,IF(N7="2. Erinnerung",10,20)))</f>
        <v/>
      </c>
      <c r="P7" s="6">
        <f>IF(M7&gt;0,ROUND(J7*0.05*M7/365,2),0)</f>
        <v/>
      </c>
      <c r="Q7" s="6">
        <f>IF(L7="",J7+O7+P7,J7+O7+P7-J7)</f>
        <v/>
      </c>
      <c r="R7" s="4">
        <f>IF(Q7&lt;=0,"Erledigt","Offen")</f>
        <v/>
      </c>
      <c r="S7" s="39" t="n">
        <v>46162</v>
      </c>
      <c r="T7" s="11" t="inlineStr">
        <is>
          <t>Anrufen</t>
        </is>
      </c>
    </row>
    <row r="8">
      <c r="A8" s="12" t="inlineStr">
        <is>
          <t>ER-006</t>
        </is>
      </c>
      <c r="B8" s="12" t="inlineStr">
        <is>
          <t>MV-2026-106</t>
        </is>
      </c>
      <c r="C8" s="13" t="inlineStr">
        <is>
          <t>Petra Becker</t>
        </is>
      </c>
      <c r="D8" s="13" t="inlineStr">
        <is>
          <t>Wohnung Dachgeschoss</t>
        </is>
      </c>
      <c r="E8" s="13" t="inlineStr">
        <is>
          <t>Königstraße 15</t>
        </is>
      </c>
      <c r="F8" s="14" t="inlineStr">
        <is>
          <t>70173</t>
        </is>
      </c>
      <c r="G8" s="13" t="inlineStr">
        <is>
          <t>Stuttgart</t>
        </is>
      </c>
      <c r="H8" s="15" t="n">
        <v>890</v>
      </c>
      <c r="I8" s="15" t="n">
        <v>190</v>
      </c>
      <c r="J8" s="15">
        <f>SUM(H8:I8)</f>
        <v/>
      </c>
      <c r="K8" s="40" t="n">
        <v>46178</v>
      </c>
      <c r="L8" s="39" t="inlineStr"/>
      <c r="M8" s="17">
        <f>IF(AND(K8&lt;&gt;"",L8=""),TODAY()-K8,IF(L8&lt;&gt;"",L8-K8,0))</f>
        <v/>
      </c>
      <c r="N8" s="13">
        <f>IF(M8=0,"Keine",IF(M8&lt;=7,"1. Erinnerung",IF(M8&lt;=14,"2. Erinnerung","Mahnung")))</f>
        <v/>
      </c>
      <c r="O8" s="10">
        <f>IF(N8="Keine",0,IF(N8="1. Erinnerung",5,IF(N8="2. Erinnerung",10,20)))</f>
        <v/>
      </c>
      <c r="P8" s="15">
        <f>IF(M8&gt;0,ROUND(J8*0.05*M8/365,2),0)</f>
        <v/>
      </c>
      <c r="Q8" s="15">
        <f>IF(L8="",J8+O8+P8,J8+O8+P8-J8)</f>
        <v/>
      </c>
      <c r="R8" s="13">
        <f>IF(Q8&lt;=0,"Erledigt","Offen")</f>
        <v/>
      </c>
      <c r="S8" s="39" t="inlineStr"/>
      <c r="T8" s="11" t="inlineStr">
        <is>
          <t>Erinnerung senden</t>
        </is>
      </c>
    </row>
    <row r="9">
      <c r="A9" s="3" t="inlineStr">
        <is>
          <t>ER-007</t>
        </is>
      </c>
      <c r="B9" s="3" t="inlineStr">
        <is>
          <t>MV-2026-107</t>
        </is>
      </c>
      <c r="C9" s="4" t="inlineStr">
        <is>
          <t>Andreas Hoffmann</t>
        </is>
      </c>
      <c r="D9" s="4" t="inlineStr">
        <is>
          <t>Wohnung 2. OG</t>
        </is>
      </c>
      <c r="E9" s="4" t="inlineStr">
        <is>
          <t>Königsallee 5</t>
        </is>
      </c>
      <c r="F9" s="5" t="inlineStr">
        <is>
          <t>40212</t>
        </is>
      </c>
      <c r="G9" s="4" t="inlineStr">
        <is>
          <t>Düsseldorf</t>
        </is>
      </c>
      <c r="H9" s="6" t="n">
        <v>1050</v>
      </c>
      <c r="I9" s="6" t="n">
        <v>210</v>
      </c>
      <c r="J9" s="6">
        <f>SUM(H9:I9)</f>
        <v/>
      </c>
      <c r="K9" s="38" t="n">
        <v>46178</v>
      </c>
      <c r="L9" s="39" t="inlineStr"/>
      <c r="M9" s="9">
        <f>IF(AND(K9&lt;&gt;"",L9=""),TODAY()-K9,IF(L9&lt;&gt;"",L9-K9,0))</f>
        <v/>
      </c>
      <c r="N9" s="4">
        <f>IF(M9=0,"Keine",IF(M9&lt;=7,"1. Erinnerung",IF(M9&lt;=14,"2. Erinnerung","Mahnung")))</f>
        <v/>
      </c>
      <c r="O9" s="10">
        <f>IF(N9="Keine",0,IF(N9="1. Erinnerung",5,IF(N9="2. Erinnerung",10,20)))</f>
        <v/>
      </c>
      <c r="P9" s="6">
        <f>IF(M9&gt;0,ROUND(J9*0.05*M9/365,2),0)</f>
        <v/>
      </c>
      <c r="Q9" s="6">
        <f>IF(L9="",J9+O9+P9,J9+O9+P9-J9)</f>
        <v/>
      </c>
      <c r="R9" s="4">
        <f>IF(Q9&lt;=0,"Erledigt","Offen")</f>
        <v/>
      </c>
      <c r="S9" s="39" t="n">
        <v>46198</v>
      </c>
      <c r="T9" s="11" t="inlineStr">
        <is>
          <t>Rechtsanwalt einschalten</t>
        </is>
      </c>
    </row>
    <row r="10">
      <c r="A10" s="12" t="inlineStr">
        <is>
          <t>ER-008</t>
        </is>
      </c>
      <c r="B10" s="12" t="inlineStr">
        <is>
          <t>MV-2026-108</t>
        </is>
      </c>
      <c r="C10" s="13" t="inlineStr">
        <is>
          <t>Claudia Schäfer</t>
        </is>
      </c>
      <c r="D10" s="13" t="inlineStr">
        <is>
          <t>Wohnung 1. OG links</t>
        </is>
      </c>
      <c r="E10" s="13" t="inlineStr">
        <is>
          <t>Karl-Liebknecht-Straße 30</t>
        </is>
      </c>
      <c r="F10" s="14" t="inlineStr">
        <is>
          <t>04107</t>
        </is>
      </c>
      <c r="G10" s="13" t="inlineStr">
        <is>
          <t>Leipzig</t>
        </is>
      </c>
      <c r="H10" s="15" t="n">
        <v>720</v>
      </c>
      <c r="I10" s="15" t="n">
        <v>140</v>
      </c>
      <c r="J10" s="15">
        <f>SUM(H10:I10)</f>
        <v/>
      </c>
      <c r="K10" s="40" t="n">
        <v>46147</v>
      </c>
      <c r="L10" s="39" t="n">
        <v>46162</v>
      </c>
      <c r="M10" s="17">
        <f>IF(AND(K10&lt;&gt;"",L10=""),TODAY()-K10,IF(L10&lt;&gt;"",L10-K10,0))</f>
        <v/>
      </c>
      <c r="N10" s="13">
        <f>IF(M10=0,"Keine",IF(M10&lt;=7,"1. Erinnerung",IF(M10&lt;=14,"2. Erinnerung","Mahnung")))</f>
        <v/>
      </c>
      <c r="O10" s="10">
        <f>IF(N10="Keine",0,IF(N10="1. Erinnerung",5,IF(N10="2. Erinnerung",10,20)))</f>
        <v/>
      </c>
      <c r="P10" s="15">
        <f>IF(M10&gt;0,ROUND(J10*0.05*M10/365,2),0)</f>
        <v/>
      </c>
      <c r="Q10" s="15">
        <f>IF(L10="",J10+O10+P10,J10+O10+P10-J10)</f>
        <v/>
      </c>
      <c r="R10" s="13">
        <f>IF(Q10&lt;=0,"Erledigt","Offen")</f>
        <v/>
      </c>
      <c r="S10" s="39" t="n">
        <v>46154</v>
      </c>
      <c r="T10" s="11" t="inlineStr">
        <is>
          <t>Kein Handlungsbedarf</t>
        </is>
      </c>
    </row>
    <row r="11">
      <c r="A11" s="3" t="inlineStr">
        <is>
          <t>ER-009</t>
        </is>
      </c>
      <c r="B11" s="3" t="inlineStr">
        <is>
          <t>MV-2026-109</t>
        </is>
      </c>
      <c r="C11" s="4" t="inlineStr">
        <is>
          <t>Markus Bauer</t>
        </is>
      </c>
      <c r="D11" s="4" t="inlineStr">
        <is>
          <t>Wohnung 3. OG</t>
        </is>
      </c>
      <c r="E11" s="4" t="inlineStr">
        <is>
          <t>Prager Straße 10</t>
        </is>
      </c>
      <c r="F11" s="5" t="inlineStr">
        <is>
          <t>01069</t>
        </is>
      </c>
      <c r="G11" s="4" t="inlineStr">
        <is>
          <t>Dresden</t>
        </is>
      </c>
      <c r="H11" s="6" t="n">
        <v>830</v>
      </c>
      <c r="I11" s="6" t="n">
        <v>170</v>
      </c>
      <c r="J11" s="6">
        <f>SUM(H11:I11)</f>
        <v/>
      </c>
      <c r="K11" s="38" t="n">
        <v>46178</v>
      </c>
      <c r="L11" s="39" t="inlineStr"/>
      <c r="M11" s="9">
        <f>IF(AND(K11&lt;&gt;"",L11=""),TODAY()-K11,IF(L11&lt;&gt;"",L11-K11,0))</f>
        <v/>
      </c>
      <c r="N11" s="4">
        <f>IF(M11=0,"Keine",IF(M11&lt;=7,"1. Erinnerung",IF(M11&lt;=14,"2. Erinnerung","Mahnung")))</f>
        <v/>
      </c>
      <c r="O11" s="10">
        <f>IF(N11="Keine",0,IF(N11="1. Erinnerung",5,IF(N11="2. Erinnerung",10,20)))</f>
        <v/>
      </c>
      <c r="P11" s="6">
        <f>IF(M11&gt;0,ROUND(J11*0.05*M11/365,2),0)</f>
        <v/>
      </c>
      <c r="Q11" s="6">
        <f>IF(L11="",J11+O11+P11,J11+O11+P11-J11)</f>
        <v/>
      </c>
      <c r="R11" s="4">
        <f>IF(Q11&lt;=0,"Erledigt","Offen")</f>
        <v/>
      </c>
      <c r="S11" s="39" t="inlineStr"/>
      <c r="T11" s="11" t="inlineStr">
        <is>
          <t>Anrufen</t>
        </is>
      </c>
    </row>
    <row r="12">
      <c r="A12" s="18" t="n"/>
      <c r="B12" s="18" t="n"/>
      <c r="C12" s="19" t="inlineStr">
        <is>
          <t>Summe / Durchschnitt</t>
        </is>
      </c>
      <c r="D12" s="18" t="n"/>
      <c r="E12" s="18" t="n"/>
      <c r="F12" s="18" t="n"/>
      <c r="G12" s="18" t="n"/>
      <c r="H12" s="20">
        <f>SUM(H3:H11)</f>
        <v/>
      </c>
      <c r="I12" s="20">
        <f>SUM(I3:I11)</f>
        <v/>
      </c>
      <c r="J12" s="20">
        <f>SUM(J3:J11)</f>
        <v/>
      </c>
      <c r="K12" s="18" t="n"/>
      <c r="L12" s="18" t="n"/>
      <c r="M12" s="41">
        <f>IFERROR(AVERAGE(M3:M11),0)</f>
        <v/>
      </c>
      <c r="N12" s="18" t="n"/>
      <c r="O12" s="20">
        <f>SUM(O3:O11)</f>
        <v/>
      </c>
      <c r="P12" s="20">
        <f>SUM(P3:P11)</f>
        <v/>
      </c>
      <c r="Q12" s="20">
        <f>SUM(Q3:Q11)</f>
        <v/>
      </c>
      <c r="R12" s="18" t="n"/>
      <c r="S12" s="18" t="n"/>
      <c r="T12" s="18" t="n"/>
    </row>
  </sheetData>
  <mergeCells count="1">
    <mergeCell ref="A1:T1"/>
  </mergeCells>
  <conditionalFormatting sqref="R3:R12">
    <cfRule type="expression" priority="1" dxfId="0" stopIfTrue="1">
      <formula>R3="Offen"</formula>
    </cfRule>
    <cfRule type="expression" priority="2" dxfId="1" stopIfTrue="1">
      <formula>R3="Erledigt"</formula>
    </cfRule>
  </conditionalFormatting>
  <dataValidations count="1">
    <dataValidation sqref="T3:T12" showErrorMessage="1" showInputMessage="1" allowBlank="1" type="list">
      <formula1>"Anrufen,Erinnerung senden,Mahnung versenden,Rechtsanwalt einschalten,Kaution prüfen,Kein Handlungsbedarf"</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8"/>
  <sheetViews>
    <sheetView workbookViewId="0">
      <selection activeCell="A1" sqref="A1"/>
    </sheetView>
  </sheetViews>
  <sheetFormatPr baseColWidth="8" defaultRowHeight="15"/>
  <cols>
    <col width="13"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s>
  <sheetData>
    <row r="1" ht="28" customHeight="1">
      <c r="A1" s="22" t="inlineStr">
        <is>
          <t>Dashboard – Mietzahlungen &amp; Mahnwesen</t>
        </is>
      </c>
    </row>
    <row r="2"/>
    <row r="3" ht="30" customHeight="1">
      <c r="A3" s="23" t="inlineStr">
        <is>
          <t>Anzahl offener Erinnerungen</t>
        </is>
      </c>
      <c r="B3" s="42" t="n"/>
      <c r="C3" s="23" t="inlineStr">
        <is>
          <t>Summe offener Beträge</t>
        </is>
      </c>
      <c r="D3" s="42" t="n"/>
      <c r="E3" s="23" t="inlineStr">
        <is>
          <t>Durchschnittliche Überfälligkeit (Tage)</t>
        </is>
      </c>
      <c r="F3" s="42" t="n"/>
      <c r="G3" s="23" t="inlineStr">
        <is>
          <t>Summe Mahngebühren</t>
        </is>
      </c>
      <c r="H3" s="42" t="n"/>
      <c r="I3" s="23" t="inlineStr">
        <is>
          <t>Summe Verzugszinsen</t>
        </is>
      </c>
      <c r="J3" s="42" t="n"/>
    </row>
    <row r="4" ht="32" customHeight="1">
      <c r="A4" s="24">
        <f>COUNTIF(Zahlungserinnerungen!R3:R11,"Offen")</f>
        <v/>
      </c>
      <c r="B4" s="42" t="n"/>
      <c r="C4" s="25">
        <f>SUMIF(Zahlungserinnerungen!R3:R11,"Offen",Zahlungserinnerungen!Q3:Q11)</f>
        <v/>
      </c>
      <c r="D4" s="42" t="n"/>
      <c r="E4" s="43">
        <f>IFERROR(AVERAGEIF(Zahlungserinnerungen!R3:R11,"Offen",Zahlungserinnerungen!M3:M11),0)</f>
        <v/>
      </c>
      <c r="F4" s="42" t="n"/>
      <c r="G4" s="25">
        <f>SUM(Zahlungserinnerungen!O3:O11)</f>
        <v/>
      </c>
      <c r="H4" s="42" t="n"/>
      <c r="I4" s="25">
        <f>SUM(Zahlungserinnerungen!P3:P11)</f>
        <v/>
      </c>
      <c r="J4" s="42" t="n"/>
    </row>
    <row r="5"/>
    <row r="6"/>
    <row r="7"/>
    <row r="8">
      <c r="A8" s="19" t="inlineStr">
        <is>
          <t>Mieter/in je Erinnerung</t>
        </is>
      </c>
      <c r="D8" s="19" t="inlineStr">
        <is>
          <t>Verteilung nach Mahnstufe</t>
        </is>
      </c>
      <c r="G8" s="19" t="inlineStr">
        <is>
          <t>Entwicklung offener Beträge</t>
        </is>
      </c>
    </row>
    <row r="9">
      <c r="A9" s="27" t="inlineStr">
        <is>
          <t>Mieter/in</t>
        </is>
      </c>
      <c r="B9" s="27" t="inlineStr">
        <is>
          <t>Offener Betrag</t>
        </is>
      </c>
      <c r="D9" s="27" t="inlineStr">
        <is>
          <t>Mahnstufe</t>
        </is>
      </c>
      <c r="E9" s="27" t="inlineStr">
        <is>
          <t>Anzahl</t>
        </is>
      </c>
      <c r="G9" s="27" t="inlineStr">
        <is>
          <t>Fälligkeit</t>
        </is>
      </c>
      <c r="H9" s="27" t="inlineStr">
        <is>
          <t>Offener Betrag</t>
        </is>
      </c>
    </row>
    <row r="10">
      <c r="A10" s="18">
        <f>Zahlungserinnerungen!C3</f>
        <v/>
      </c>
      <c r="B10" s="28">
        <f>Zahlungserinnerungen!Q3</f>
        <v/>
      </c>
      <c r="D10" s="18" t="inlineStr">
        <is>
          <t>Keine</t>
        </is>
      </c>
      <c r="E10" s="18">
        <f>COUNTIF(Zahlungserinnerungen!N3:N11,"Keine")</f>
        <v/>
      </c>
      <c r="G10" s="44">
        <f>Zahlungserinnerungen!K3</f>
        <v/>
      </c>
      <c r="H10" s="28">
        <f>Zahlungserinnerungen!Q3</f>
        <v/>
      </c>
    </row>
    <row r="11">
      <c r="A11" s="18">
        <f>Zahlungserinnerungen!C4</f>
        <v/>
      </c>
      <c r="B11" s="28">
        <f>Zahlungserinnerungen!Q4</f>
        <v/>
      </c>
      <c r="D11" s="18" t="inlineStr">
        <is>
          <t>1. Erinnerung</t>
        </is>
      </c>
      <c r="E11" s="18">
        <f>COUNTIF(Zahlungserinnerungen!N3:N11,"1. Erinnerung")</f>
        <v/>
      </c>
      <c r="G11" s="44">
        <f>Zahlungserinnerungen!K4</f>
        <v/>
      </c>
      <c r="H11" s="28">
        <f>Zahlungserinnerungen!Q4</f>
        <v/>
      </c>
    </row>
    <row r="12">
      <c r="A12" s="18">
        <f>Zahlungserinnerungen!C5</f>
        <v/>
      </c>
      <c r="B12" s="28">
        <f>Zahlungserinnerungen!Q5</f>
        <v/>
      </c>
      <c r="D12" s="18" t="inlineStr">
        <is>
          <t>2. Erinnerung</t>
        </is>
      </c>
      <c r="E12" s="18">
        <f>COUNTIF(Zahlungserinnerungen!N3:N11,"2. Erinnerung")</f>
        <v/>
      </c>
      <c r="G12" s="44">
        <f>Zahlungserinnerungen!K5</f>
        <v/>
      </c>
      <c r="H12" s="28">
        <f>Zahlungserinnerungen!Q5</f>
        <v/>
      </c>
    </row>
    <row r="13">
      <c r="A13" s="18">
        <f>Zahlungserinnerungen!C6</f>
        <v/>
      </c>
      <c r="B13" s="28">
        <f>Zahlungserinnerungen!Q6</f>
        <v/>
      </c>
      <c r="D13" s="18" t="inlineStr">
        <is>
          <t>Mahnung</t>
        </is>
      </c>
      <c r="E13" s="18">
        <f>COUNTIF(Zahlungserinnerungen!N3:N11,"Mahnung")</f>
        <v/>
      </c>
      <c r="G13" s="44">
        <f>Zahlungserinnerungen!K6</f>
        <v/>
      </c>
      <c r="H13" s="28">
        <f>Zahlungserinnerungen!Q6</f>
        <v/>
      </c>
    </row>
    <row r="14">
      <c r="A14" s="18">
        <f>Zahlungserinnerungen!C7</f>
        <v/>
      </c>
      <c r="B14" s="28">
        <f>Zahlungserinnerungen!Q7</f>
        <v/>
      </c>
      <c r="G14" s="44">
        <f>Zahlungserinnerungen!K7</f>
        <v/>
      </c>
      <c r="H14" s="28">
        <f>Zahlungserinnerungen!Q7</f>
        <v/>
      </c>
    </row>
    <row r="15">
      <c r="A15" s="18">
        <f>Zahlungserinnerungen!C8</f>
        <v/>
      </c>
      <c r="B15" s="28">
        <f>Zahlungserinnerungen!Q8</f>
        <v/>
      </c>
      <c r="G15" s="44">
        <f>Zahlungserinnerungen!K8</f>
        <v/>
      </c>
      <c r="H15" s="28">
        <f>Zahlungserinnerungen!Q8</f>
        <v/>
      </c>
    </row>
    <row r="16">
      <c r="A16" s="18">
        <f>Zahlungserinnerungen!C9</f>
        <v/>
      </c>
      <c r="B16" s="28">
        <f>Zahlungserinnerungen!Q9</f>
        <v/>
      </c>
      <c r="G16" s="44">
        <f>Zahlungserinnerungen!K9</f>
        <v/>
      </c>
      <c r="H16" s="28">
        <f>Zahlungserinnerungen!Q9</f>
        <v/>
      </c>
    </row>
    <row r="17">
      <c r="A17" s="18">
        <f>Zahlungserinnerungen!C10</f>
        <v/>
      </c>
      <c r="B17" s="28">
        <f>Zahlungserinnerungen!Q10</f>
        <v/>
      </c>
      <c r="G17" s="44">
        <f>Zahlungserinnerungen!K10</f>
        <v/>
      </c>
      <c r="H17" s="28">
        <f>Zahlungserinnerungen!Q10</f>
        <v/>
      </c>
    </row>
    <row r="18">
      <c r="A18" s="18">
        <f>Zahlungserinnerungen!C11</f>
        <v/>
      </c>
      <c r="B18" s="28">
        <f>Zahlungserinnerungen!Q11</f>
        <v/>
      </c>
      <c r="G18" s="44">
        <f>Zahlungserinnerungen!K11</f>
        <v/>
      </c>
      <c r="H18" s="28">
        <f>Zahlungserinnerungen!Q11</f>
        <v/>
      </c>
    </row>
  </sheetData>
  <mergeCells count="11">
    <mergeCell ref="A1:H1"/>
    <mergeCell ref="A3:B3"/>
    <mergeCell ref="A4:B4"/>
    <mergeCell ref="C3:D3"/>
    <mergeCell ref="C4:D4"/>
    <mergeCell ref="E3:F3"/>
    <mergeCell ref="E4:F4"/>
    <mergeCell ref="G3:H3"/>
    <mergeCell ref="G4:H4"/>
    <mergeCell ref="I3:J3"/>
    <mergeCell ref="I4:J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I11"/>
  <sheetViews>
    <sheetView workbookViewId="0">
      <pane ySplit="2" topLeftCell="A3" activePane="bottomLeft" state="frozen"/>
      <selection pane="bottomLeft" activeCell="A1" sqref="A1"/>
    </sheetView>
  </sheetViews>
  <sheetFormatPr baseColWidth="8" defaultRowHeight="15"/>
  <cols>
    <col width="16" customWidth="1" min="1" max="1"/>
    <col width="20" customWidth="1" min="2" max="2"/>
    <col width="22" customWidth="1" min="3" max="3"/>
    <col width="13" customWidth="1" min="4" max="4"/>
    <col width="13" customWidth="1" min="5" max="5"/>
    <col width="16" customWidth="1" min="6" max="6"/>
    <col width="16" customWidth="1" min="7" max="7"/>
    <col width="20" customWidth="1" min="8" max="8"/>
    <col width="32" customWidth="1" min="9" max="9"/>
  </cols>
  <sheetData>
    <row r="1" ht="26" customHeight="1">
      <c r="A1" s="22" t="inlineStr">
        <is>
          <t>Stammdaten – Mietverträge</t>
        </is>
      </c>
    </row>
    <row r="2">
      <c r="A2" s="2" t="inlineStr">
        <is>
          <t>Mietvertrags-Nr.</t>
        </is>
      </c>
      <c r="B2" s="2" t="inlineStr">
        <is>
          <t>Mieter/in</t>
        </is>
      </c>
      <c r="C2" s="2" t="inlineStr">
        <is>
          <t>Objekt</t>
        </is>
      </c>
      <c r="D2" s="2" t="inlineStr">
        <is>
          <t>Kaltmiete</t>
        </is>
      </c>
      <c r="E2" s="2" t="inlineStr">
        <is>
          <t>Nebenkosten</t>
        </is>
      </c>
      <c r="F2" s="2" t="inlineStr">
        <is>
          <t>Gesamtmiete Soll</t>
        </is>
      </c>
      <c r="G2" s="2" t="inlineStr">
        <is>
          <t>Zahlungsziel (Tage)</t>
        </is>
      </c>
      <c r="H2" s="2" t="inlineStr">
        <is>
          <t>Ansprechpartner/in</t>
        </is>
      </c>
      <c r="I2" s="2" t="inlineStr">
        <is>
          <t>E-Mail</t>
        </is>
      </c>
    </row>
    <row r="3">
      <c r="A3" s="30" t="inlineStr">
        <is>
          <t>MV-2026-101</t>
        </is>
      </c>
      <c r="B3" s="31" t="inlineStr">
        <is>
          <t>Thomas Müller</t>
        </is>
      </c>
      <c r="C3" s="31" t="inlineStr">
        <is>
          <t>Wohnung 3. OG links</t>
        </is>
      </c>
      <c r="D3" s="32" t="n">
        <v>850</v>
      </c>
      <c r="E3" s="32" t="n">
        <v>180</v>
      </c>
      <c r="F3" s="32">
        <f>SUM(D3:E3)</f>
        <v/>
      </c>
      <c r="G3" s="30" t="n">
        <v>14</v>
      </c>
      <c r="H3" s="31" t="inlineStr">
        <is>
          <t>Julia Wagner</t>
        </is>
      </c>
      <c r="I3" s="31" t="inlineStr">
        <is>
          <t>j.wagner@hausverwaltung-berlin.de</t>
        </is>
      </c>
    </row>
    <row r="4">
      <c r="A4" s="33" t="inlineStr">
        <is>
          <t>MV-2026-102</t>
        </is>
      </c>
      <c r="B4" s="34" t="inlineStr">
        <is>
          <t>Sabine Schneider</t>
        </is>
      </c>
      <c r="C4" s="34" t="inlineStr">
        <is>
          <t>Wohnung 2. OG rechts</t>
        </is>
      </c>
      <c r="D4" s="35" t="n">
        <v>1200</v>
      </c>
      <c r="E4" s="35" t="n">
        <v>250</v>
      </c>
      <c r="F4" s="35">
        <f>SUM(D4:E4)</f>
        <v/>
      </c>
      <c r="G4" s="33" t="n">
        <v>10</v>
      </c>
      <c r="H4" s="34" t="inlineStr">
        <is>
          <t>Michael Weber</t>
        </is>
      </c>
      <c r="I4" s="34" t="inlineStr">
        <is>
          <t>m.weber@immo-muenchen.de</t>
        </is>
      </c>
    </row>
    <row r="5">
      <c r="A5" s="30" t="inlineStr">
        <is>
          <t>MV-2026-103</t>
        </is>
      </c>
      <c r="B5" s="31" t="inlineStr">
        <is>
          <t>Michael Fischer</t>
        </is>
      </c>
      <c r="C5" s="31" t="inlineStr">
        <is>
          <t>Wohnung EG</t>
        </is>
      </c>
      <c r="D5" s="32" t="n">
        <v>950</v>
      </c>
      <c r="E5" s="32" t="n">
        <v>200</v>
      </c>
      <c r="F5" s="32">
        <f>SUM(D5:E5)</f>
        <v/>
      </c>
      <c r="G5" s="30" t="n">
        <v>14</v>
      </c>
      <c r="H5" s="31" t="inlineStr">
        <is>
          <t>Anna Schmidt</t>
        </is>
      </c>
      <c r="I5" s="31" t="inlineStr">
        <is>
          <t>a.schmidt@hausverwaltung-hamburg.de</t>
        </is>
      </c>
    </row>
    <row r="6">
      <c r="A6" s="33" t="inlineStr">
        <is>
          <t>MV-2026-104</t>
        </is>
      </c>
      <c r="B6" s="34" t="inlineStr">
        <is>
          <t>Andrea Weber</t>
        </is>
      </c>
      <c r="C6" s="34" t="inlineStr">
        <is>
          <t>Wohnung 1. OG</t>
        </is>
      </c>
      <c r="D6" s="35" t="n">
        <v>780</v>
      </c>
      <c r="E6" s="35" t="n">
        <v>150</v>
      </c>
      <c r="F6" s="35">
        <f>SUM(D6:E6)</f>
        <v/>
      </c>
      <c r="G6" s="33" t="n">
        <v>7</v>
      </c>
      <c r="H6" s="34" t="inlineStr">
        <is>
          <t>Stefan Becker</t>
        </is>
      </c>
      <c r="I6" s="34" t="inlineStr">
        <is>
          <t>s.becker@immo-koeln.de</t>
        </is>
      </c>
    </row>
    <row r="7">
      <c r="A7" s="30" t="inlineStr">
        <is>
          <t>MV-2026-105</t>
        </is>
      </c>
      <c r="B7" s="31" t="inlineStr">
        <is>
          <t>Stefan Wagner</t>
        </is>
      </c>
      <c r="C7" s="31" t="inlineStr">
        <is>
          <t>Wohnung 4. OG</t>
        </is>
      </c>
      <c r="D7" s="32" t="n">
        <v>1100</v>
      </c>
      <c r="E7" s="32" t="n">
        <v>220</v>
      </c>
      <c r="F7" s="32">
        <f>SUM(D7:E7)</f>
        <v/>
      </c>
      <c r="G7" s="30" t="n">
        <v>14</v>
      </c>
      <c r="H7" s="31" t="inlineStr">
        <is>
          <t>Katrin Schulz</t>
        </is>
      </c>
      <c r="I7" s="31" t="inlineStr">
        <is>
          <t>k.schulz@hausverwaltung-frankfurt.de</t>
        </is>
      </c>
    </row>
    <row r="8">
      <c r="A8" s="33" t="inlineStr">
        <is>
          <t>MV-2026-106</t>
        </is>
      </c>
      <c r="B8" s="34" t="inlineStr">
        <is>
          <t>Petra Becker</t>
        </is>
      </c>
      <c r="C8" s="34" t="inlineStr">
        <is>
          <t>Wohnung Dachgeschoss</t>
        </is>
      </c>
      <c r="D8" s="35" t="n">
        <v>890</v>
      </c>
      <c r="E8" s="35" t="n">
        <v>190</v>
      </c>
      <c r="F8" s="35">
        <f>SUM(D8:E8)</f>
        <v/>
      </c>
      <c r="G8" s="33" t="n">
        <v>10</v>
      </c>
      <c r="H8" s="34" t="inlineStr">
        <is>
          <t>Andreas Hoffmann</t>
        </is>
      </c>
      <c r="I8" s="34" t="inlineStr">
        <is>
          <t>a.hoffmann@immo-stuttgart.de</t>
        </is>
      </c>
    </row>
    <row r="9">
      <c r="A9" s="30" t="inlineStr">
        <is>
          <t>MV-2026-107</t>
        </is>
      </c>
      <c r="B9" s="31" t="inlineStr">
        <is>
          <t>Andreas Hoffmann</t>
        </is>
      </c>
      <c r="C9" s="31" t="inlineStr">
        <is>
          <t>Wohnung 2. OG</t>
        </is>
      </c>
      <c r="D9" s="32" t="n">
        <v>1050</v>
      </c>
      <c r="E9" s="32" t="n">
        <v>210</v>
      </c>
      <c r="F9" s="32">
        <f>SUM(D9:E9)</f>
        <v/>
      </c>
      <c r="G9" s="30" t="n">
        <v>14</v>
      </c>
      <c r="H9" s="31" t="inlineStr">
        <is>
          <t>Sabine Fischer</t>
        </is>
      </c>
      <c r="I9" s="31" t="inlineStr">
        <is>
          <t>s.fischer@hausverwaltung-duesseldorf.de</t>
        </is>
      </c>
    </row>
    <row r="10">
      <c r="A10" s="33" t="inlineStr">
        <is>
          <t>MV-2026-108</t>
        </is>
      </c>
      <c r="B10" s="34" t="inlineStr">
        <is>
          <t>Claudia Schäfer</t>
        </is>
      </c>
      <c r="C10" s="34" t="inlineStr">
        <is>
          <t>Wohnung 1. OG links</t>
        </is>
      </c>
      <c r="D10" s="35" t="n">
        <v>720</v>
      </c>
      <c r="E10" s="35" t="n">
        <v>140</v>
      </c>
      <c r="F10" s="35">
        <f>SUM(D10:E10)</f>
        <v/>
      </c>
      <c r="G10" s="33" t="n">
        <v>7</v>
      </c>
      <c r="H10" s="34" t="inlineStr">
        <is>
          <t>Thomas Müller</t>
        </is>
      </c>
      <c r="I10" s="34" t="inlineStr">
        <is>
          <t>t.mueller@immo-leipzig.de</t>
        </is>
      </c>
    </row>
    <row r="11">
      <c r="A11" s="30" t="inlineStr">
        <is>
          <t>MV-2026-109</t>
        </is>
      </c>
      <c r="B11" s="31" t="inlineStr">
        <is>
          <t>Markus Bauer</t>
        </is>
      </c>
      <c r="C11" s="31" t="inlineStr">
        <is>
          <t>Wohnung 3. OG</t>
        </is>
      </c>
      <c r="D11" s="32" t="n">
        <v>830</v>
      </c>
      <c r="E11" s="32" t="n">
        <v>170</v>
      </c>
      <c r="F11" s="32">
        <f>SUM(D11:E11)</f>
        <v/>
      </c>
      <c r="G11" s="30" t="n">
        <v>14</v>
      </c>
      <c r="H11" s="31" t="inlineStr">
        <is>
          <t>Julia Wagner</t>
        </is>
      </c>
      <c r="I11" s="31" t="inlineStr">
        <is>
          <t>j.wagner@hausverwaltung-dresden.de</t>
        </is>
      </c>
    </row>
  </sheetData>
  <mergeCells count="1">
    <mergeCell ref="A1:I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30" customWidth="1" min="1" max="1"/>
    <col width="90" customWidth="1" min="2" max="2"/>
  </cols>
  <sheetData>
    <row r="1" ht="26" customHeight="1">
      <c r="A1" s="22" t="inlineStr">
        <is>
          <t>Hinweise zur Nutzung dieser Arbeitsmappe</t>
        </is>
      </c>
    </row>
    <row r="2"/>
    <row r="3" ht="60" customHeight="1">
      <c r="A3" s="36" t="inlineStr">
        <is>
          <t>Zahlungserinnerungen – Zahlungseingang erfassen</t>
        </is>
      </c>
      <c r="B3" s="37" t="inlineStr">
        <is>
          <t>Tragen Sie in Spalte L (Zahlungseingang) das tatsächliche Zahlungsdatum ein, sobald die Miete auf dem Konto eingegangen ist. Die Felder mit hellgelbem Hintergrund sind zur Eingabe vorgesehen.</t>
        </is>
      </c>
    </row>
    <row r="4" ht="60" customHeight="1">
      <c r="A4" s="36" t="inlineStr">
        <is>
          <t>Berechnung der Tage überfällig</t>
        </is>
      </c>
      <c r="B4" s="37" t="inlineStr">
        <is>
          <t>Spalte M berechnet automatisch die Anzahl der Tage zwischen Fälligkeit (Spalte K) und Zahlungseingang (Spalte L). Ist noch keine Zahlung erfolgt, wird bis zum heutigen Tag (TODAY) gerechnet.</t>
        </is>
      </c>
    </row>
    <row r="5" ht="60" customHeight="1">
      <c r="A5" s="36" t="inlineStr">
        <is>
          <t>Mahnstufen-Logik</t>
        </is>
      </c>
      <c r="B5" s="37" t="inlineStr">
        <is>
          <t>Bis 7 Tage überfällig: 1. Erinnerung. Bis 14 Tage: 2. Erinnerung. Ab 15 Tagen: Mahnung. Die jeweilige Mahngebühr (5 €, 10 € oder 20 €) wird automatisch in Spalte O ermittelt.</t>
        </is>
      </c>
    </row>
    <row r="6" ht="60" customHeight="1">
      <c r="A6" s="36" t="inlineStr">
        <is>
          <t>Verzugszinsen nach BGB</t>
        </is>
      </c>
      <c r="B6" s="37" t="inlineStr">
        <is>
          <t>Gemäß § 288 BGB können bei Zahlungsverzug Verzugszinsen berechnet werden. In dieser Arbeitsmappe wird vereinfacht ein Jahreszins von 5 % auf die Gesamtmiete anteilig für die überfälligen Tage berechnet (Spalte P). Für rechtssichere Forderungen konsultieren Sie im Zweifel einen Rechtsbeistand.</t>
        </is>
      </c>
    </row>
    <row r="7" ht="60" customHeight="1">
      <c r="A7" s="36" t="inlineStr">
        <is>
          <t>Status-Kennzeichnung</t>
        </is>
      </c>
      <c r="B7" s="37" t="inlineStr">
        <is>
          <t>Spalte R zeigt 'Erledigt' (grün), wenn der offene Betrag 0 € oder weniger beträgt, sonst 'Offen' (rot). Der offene Betrag berücksichtigt auch nach Zahlungseingang verbleibende Mahngebühren und Verzugszinsen.</t>
        </is>
      </c>
    </row>
    <row r="8" ht="60" customHeight="1">
      <c r="A8" s="36" t="inlineStr">
        <is>
          <t>Dashboard</t>
        </is>
      </c>
      <c r="B8" s="37" t="inlineStr">
        <is>
          <t>Das Dashboard fasst die wichtigsten Kennzahlen zusammen: Anzahl offener Erinnerungen, Summe offener Beträge, durchschnittliche Überfälligkeit sowie Summen der Mahngebühren und Verzugszinsen. Die Diagramme visualisieren offene Beträge je Mieter/in, die Verteilung nach Mahnstufe und die zeitliche Entwicklung.</t>
        </is>
      </c>
    </row>
    <row r="9" ht="60" customHeight="1">
      <c r="A9" s="36" t="inlineStr">
        <is>
          <t>Stammdaten</t>
        </is>
      </c>
      <c r="B9" s="37" t="inlineStr">
        <is>
          <t>Hier werden die Basisdaten der Mietverträge gepflegt (Kaltmiete, Nebenkosten, Zahlungsziel, Ansprechpartner/in). Diese Daten können bei Bedarf über VLOOKUP in das Hauptblatt übernommen werden, z. B.: =IFERROR(VLOOKUP(B2,Stammdaten!A:F,6,FALSE),"").</t>
        </is>
      </c>
    </row>
    <row r="10" ht="60" customHeight="1">
      <c r="A10" s="36" t="inlineStr">
        <is>
          <t>DSGVO-Hinweis</t>
        </is>
      </c>
      <c r="B10" s="37" t="inlineStr">
        <is>
          <t>Diese Arbeitsmappe enthält personenbezogene Daten (Namen, Adressen, E-Mail-Adressen). Bitte speichern und versenden Sie die Datei ausschließlich verschlüsselt bzw. über sichere Kanäle, gewähren Sie Zugriff nur befugten Personen und löschen Sie nicht mehr benötigte Datensätze gemäß den Vorgaben der DSGVO und Ihrer betrieblichen Löschfristen.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2026-07-14T01:30:16Z</dcterms:created>
  <dcterms:modified xmlns:dcterms="http://purl.org/dc/terms/" xmlns:xsi="http://www.w3.org/2001/XMLSchema-instance" xsi:type="dcterms:W3CDTF">2026-07-14T01:30:16Z</dcterms:modified>
</cp:coreProperties>
</file>