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minübersicht" sheetId="1" state="visible" r:id="rId1"/>
    <sheet xmlns:r="http://schemas.openxmlformats.org/officeDocument/2006/relationships" name="Verfügbarkeit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Anleitu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 h:mm:ss"/>
    <numFmt numFmtId="165" formatCode="TT.MM.JJJJ"/>
    <numFmt numFmtId="166" formatCode="0.0%"/>
    <numFmt numFmtId="167" formatCode="0.0"/>
  </numFmts>
  <fonts count="8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b val="1"/>
      <color rgb="001E293B"/>
    </font>
    <font>
      <i val="1"/>
      <color rgb="006B7280"/>
    </font>
    <font>
      <b val="1"/>
      <color rgb="00FFFFFF"/>
    </font>
    <font>
      <b val="1"/>
      <color rgb="001E293B"/>
      <sz val="13"/>
    </font>
    <font>
      <color rgb="001E293B"/>
    </font>
  </fonts>
  <fills count="7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8FAFC"/>
        <bgColor rgb="00F8FAFC"/>
      </patternFill>
    </fill>
    <fill>
      <patternFill patternType="solid">
        <fgColor rgb="00FFFFFF"/>
        <bgColor rgb="00FFFFFF"/>
      </patternFill>
    </fill>
    <fill>
      <patternFill patternType="solid">
        <fgColor rgb="00FFFBEB"/>
        <bgColor rgb="00FFFBEB"/>
      </patternFill>
    </fill>
    <fill>
      <patternFill patternType="solid">
        <fgColor rgb="00C8102E"/>
        <b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5" fontId="0" fillId="5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center" vertical="center" wrapText="1"/>
    </xf>
    <xf numFmtId="0" fontId="2" fillId="6" borderId="0" pivotButton="0" quotePrefix="0" xfId="0"/>
    <xf numFmtId="0" fontId="3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166" fontId="0" fillId="0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left" vertical="center" wrapText="1"/>
    </xf>
    <xf numFmtId="0" fontId="0" fillId="2" borderId="1" pivotButton="0" quotePrefix="0" xfId="0"/>
    <xf numFmtId="1" fontId="6" fillId="4" borderId="1" applyAlignment="1" pivotButton="0" quotePrefix="0" xfId="0">
      <alignment horizontal="center" vertical="center" wrapText="1"/>
    </xf>
    <xf numFmtId="0" fontId="0" fillId="0" borderId="1" pivotButton="0" quotePrefix="0" xfId="0"/>
    <xf numFmtId="167" fontId="6" fillId="4" borderId="1" applyAlignment="1" pivotButton="0" quotePrefix="0" xfId="0">
      <alignment horizontal="center" vertical="center" wrapText="1"/>
    </xf>
    <xf numFmtId="166" fontId="6" fillId="4" borderId="1" applyAlignment="1" pivotButton="0" quotePrefix="0" xfId="0">
      <alignment horizontal="center" vertical="center" wrapText="1"/>
    </xf>
    <xf numFmtId="0" fontId="2" fillId="6" borderId="1" pivotButton="0" quotePrefix="0" xfId="0"/>
    <xf numFmtId="165" fontId="0" fillId="0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left" vertical="center" wrapText="1"/>
    </xf>
    <xf numFmtId="0" fontId="0" fillId="6" borderId="1" pivotButton="0" quotePrefix="0" xfId="0"/>
    <xf numFmtId="0" fontId="7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name val="Calibri"/>
        <b val="1"/>
        <color rgb="00DC2626"/>
        <sz val="11"/>
      </font>
      <fill>
        <patternFill patternType="solid">
          <fgColor rgb="00FEE2E2"/>
          <bgColor rgb="00FEE2E2"/>
        </patternFill>
      </fill>
    </dxf>
    <dxf>
      <font>
        <name val="Calibri"/>
        <b val="1"/>
        <color rgb="00DC2626"/>
        <sz val="11"/>
      </font>
      <fill>
        <patternFill patternType="solid">
          <fgColor rgb="00FED7AA"/>
          <bgColor rgb="00FED7AA"/>
        </patternFill>
      </fill>
    </dxf>
    <dxf>
      <font>
        <name val="Calibri"/>
        <b val="1"/>
        <color rgb="0016A34A"/>
        <sz val="11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Terminstatus nach Anzahl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'Dashboard'!B11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'Dashboard'!$A$12:$A$15</f>
            </numRef>
          </cat>
          <val>
            <numRef>
              <f>'Dashboard'!$B$12:$B$15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Anzahl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Vorgeschlagene Termine über die Zeit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'Dashboard'!B18</f>
            </strRef>
          </tx>
          <spPr>
            <a:ln xmlns:a="http://schemas.openxmlformats.org/drawingml/2006/main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'Dashboard'!$A$19:$A$27</f>
            </numRef>
          </cat>
          <val>
            <numRef>
              <f>'Dashboard'!$B$19:$B$27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Vorgang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Datum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54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19</row>
      <rowOff>0</rowOff>
    </from>
    <ext cx="540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8" customWidth="1" min="3" max="3"/>
    <col width="16" customWidth="1" min="4" max="4"/>
    <col width="16" customWidth="1" min="5" max="5"/>
    <col width="16" customWidth="1" min="6" max="6"/>
    <col width="16" customWidth="1" min="7" max="7"/>
    <col width="20" customWidth="1" min="8" max="8"/>
    <col width="12" customWidth="1" min="9" max="9"/>
    <col width="16" customWidth="1" min="10" max="10"/>
    <col width="16" customWidth="1" min="11" max="11"/>
    <col width="14" customWidth="1" min="12" max="12"/>
    <col width="14" customWidth="1" min="13" max="13"/>
    <col width="12" customWidth="1" min="14" max="14"/>
    <col width="14" customWidth="1" min="15" max="15"/>
    <col width="22" customWidth="1" min="16" max="16"/>
    <col width="16" customWidth="1" min="17" max="17"/>
    <col width="22" customWidth="1" min="18" max="18"/>
    <col width="16" customWidth="1" min="19" max="19"/>
  </cols>
  <sheetData>
    <row r="1" ht="28" customHeight="1">
      <c r="A1" s="1" t="inlineStr">
        <is>
          <t>Wohnungsübergabe – Terminübersicht</t>
        </is>
      </c>
    </row>
    <row r="2" ht="38" customHeight="1">
      <c r="A2" s="2" t="inlineStr">
        <is>
          <t>Vorgangs-ID</t>
        </is>
      </c>
      <c r="B2" s="2" t="inlineStr">
        <is>
          <t>Objektadresse</t>
        </is>
      </c>
      <c r="C2" s="2" t="inlineStr">
        <is>
          <t>PLZ</t>
        </is>
      </c>
      <c r="D2" s="2" t="inlineStr">
        <is>
          <t>Ort</t>
        </is>
      </c>
      <c r="E2" s="2" t="inlineStr">
        <is>
          <t>Vermieter/in</t>
        </is>
      </c>
      <c r="F2" s="2" t="inlineStr">
        <is>
          <t>Mieter/in</t>
        </is>
      </c>
      <c r="G2" s="2" t="inlineStr">
        <is>
          <t>Übergabeart</t>
        </is>
      </c>
      <c r="H2" s="2" t="inlineStr">
        <is>
          <t>Vorgeschlagener Termin</t>
        </is>
      </c>
      <c r="I2" s="2" t="inlineStr">
        <is>
          <t>Uhrzeit</t>
        </is>
      </c>
      <c r="J2" s="2" t="inlineStr">
        <is>
          <t>Alternativtermin 1</t>
        </is>
      </c>
      <c r="K2" s="2" t="inlineStr">
        <is>
          <t>Alternativtermin 2</t>
        </is>
      </c>
      <c r="L2" s="2" t="inlineStr">
        <is>
          <t>Status</t>
        </is>
      </c>
      <c r="M2" s="2" t="inlineStr">
        <is>
          <t>Frist bis</t>
        </is>
      </c>
      <c r="N2" s="2" t="inlineStr">
        <is>
          <t>Tage bis Frist</t>
        </is>
      </c>
      <c r="O2" s="2" t="inlineStr">
        <is>
          <t>Konfliktprüfung</t>
        </is>
      </c>
      <c r="P2" s="2" t="inlineStr">
        <is>
          <t>Notizen</t>
        </is>
      </c>
      <c r="Q2" s="2" t="inlineStr">
        <is>
          <t>Telefon (Mieter)</t>
        </is>
      </c>
      <c r="R2" s="2" t="inlineStr">
        <is>
          <t>E-Mail (Mieter)</t>
        </is>
      </c>
      <c r="S2" s="2" t="inlineStr">
        <is>
          <t>Bewertung</t>
        </is>
      </c>
    </row>
    <row r="3">
      <c r="A3" s="3" t="inlineStr">
        <is>
          <t>UEB-2026-001</t>
        </is>
      </c>
      <c r="B3" s="4" t="inlineStr">
        <is>
          <t>Musterstraße 12</t>
        </is>
      </c>
      <c r="C3" s="3" t="inlineStr">
        <is>
          <t>10115</t>
        </is>
      </c>
      <c r="D3" s="4" t="inlineStr">
        <is>
          <t>Berlin</t>
        </is>
      </c>
      <c r="E3" s="4" t="inlineStr">
        <is>
          <t>Anna Schmidt</t>
        </is>
      </c>
      <c r="F3" s="4" t="inlineStr">
        <is>
          <t>Thomas Müller</t>
        </is>
      </c>
      <c r="G3" s="4" t="inlineStr">
        <is>
          <t>Wohnungsübergabe</t>
        </is>
      </c>
      <c r="H3" s="5" t="n">
        <v>46218</v>
      </c>
      <c r="I3" s="3" t="inlineStr">
        <is>
          <t>10:00 Uhr</t>
        </is>
      </c>
      <c r="J3" s="6" t="n">
        <v>46219</v>
      </c>
      <c r="K3" s="6" t="n">
        <v>46220</v>
      </c>
      <c r="L3" s="7" t="inlineStr">
        <is>
          <t>Bestätigt</t>
        </is>
      </c>
      <c r="M3" s="5" t="n">
        <v>46223</v>
      </c>
      <c r="N3" s="3">
        <f>IF(M3="","",M3-TODAY())</f>
        <v/>
      </c>
      <c r="O3" s="3">
        <f>IF(OR(H3&lt;TODAY(),H3&gt;M3),"Prüfen","OK")</f>
        <v/>
      </c>
      <c r="P3" s="4" t="inlineStr">
        <is>
          <t>Schlüssel bereit</t>
        </is>
      </c>
      <c r="Q3" s="3">
        <f>IFERROR(VLOOKUP(F3,Verfügbarkeit!A:C,3,FALSE),"Nicht gefunden")</f>
        <v/>
      </c>
      <c r="R3" s="3">
        <f>IFERROR(VLOOKUP(F3,Verfügbarkeit!A:D,4,FALSE),"Nicht gefunden")</f>
        <v/>
      </c>
      <c r="S3" s="3">
        <f>IF(O3="OK","Termin plausibel","Termin prüfen")</f>
        <v/>
      </c>
    </row>
    <row r="4">
      <c r="A4" s="8" t="inlineStr">
        <is>
          <t>UEB-2026-002</t>
        </is>
      </c>
      <c r="B4" s="9" t="inlineStr">
        <is>
          <t>Leopoldstraße 45</t>
        </is>
      </c>
      <c r="C4" s="8" t="inlineStr">
        <is>
          <t>80331</t>
        </is>
      </c>
      <c r="D4" s="9" t="inlineStr">
        <is>
          <t>München</t>
        </is>
      </c>
      <c r="E4" s="9" t="inlineStr">
        <is>
          <t>Julia Wagner</t>
        </is>
      </c>
      <c r="F4" s="9" t="inlineStr">
        <is>
          <t>Sabine Schneider</t>
        </is>
      </c>
      <c r="G4" s="9" t="inlineStr">
        <is>
          <t>Wohnungsrückgabe</t>
        </is>
      </c>
      <c r="H4" s="5" t="n">
        <v>46225</v>
      </c>
      <c r="I4" s="8" t="inlineStr">
        <is>
          <t>14:30 Uhr</t>
        </is>
      </c>
      <c r="J4" s="10" t="n">
        <v>46226</v>
      </c>
      <c r="K4" s="10" t="n">
        <v>46227</v>
      </c>
      <c r="L4" s="7" t="inlineStr">
        <is>
          <t>Prüfen</t>
        </is>
      </c>
      <c r="M4" s="5" t="n">
        <v>46221</v>
      </c>
      <c r="N4" s="8">
        <f>IF(M4="","",M4-TODAY())</f>
        <v/>
      </c>
      <c r="O4" s="8">
        <f>IF(OR(H4&lt;TODAY(),H4&gt;M4),"Prüfen","OK")</f>
        <v/>
      </c>
      <c r="P4" s="9" t="inlineStr">
        <is>
          <t>Frist liegt vor Termin</t>
        </is>
      </c>
      <c r="Q4" s="8">
        <f>IFERROR(VLOOKUP(F4,Verfügbarkeit!A:C,3,FALSE),"Nicht gefunden")</f>
        <v/>
      </c>
      <c r="R4" s="8">
        <f>IFERROR(VLOOKUP(F4,Verfügbarkeit!A:D,4,FALSE),"Nicht gefunden")</f>
        <v/>
      </c>
      <c r="S4" s="8">
        <f>IF(O4="OK","Termin plausibel","Termin prüfen")</f>
        <v/>
      </c>
    </row>
    <row r="5">
      <c r="A5" s="3" t="inlineStr">
        <is>
          <t>UEB-2026-003</t>
        </is>
      </c>
      <c r="B5" s="4" t="inlineStr">
        <is>
          <t>Mönckebergstraße 7</t>
        </is>
      </c>
      <c r="C5" s="3" t="inlineStr">
        <is>
          <t>20095</t>
        </is>
      </c>
      <c r="D5" s="4" t="inlineStr">
        <is>
          <t>Hamburg</t>
        </is>
      </c>
      <c r="E5" s="4" t="inlineStr">
        <is>
          <t>Katrin Schulz</t>
        </is>
      </c>
      <c r="F5" s="4" t="inlineStr">
        <is>
          <t>Michael Fischer</t>
        </is>
      </c>
      <c r="G5" s="4" t="inlineStr">
        <is>
          <t>Zwischenabnahme</t>
        </is>
      </c>
      <c r="H5" s="5" t="n">
        <v>46235</v>
      </c>
      <c r="I5" s="3" t="inlineStr">
        <is>
          <t>09:00 Uhr</t>
        </is>
      </c>
      <c r="J5" s="6" t="n">
        <v>46236</v>
      </c>
      <c r="K5" s="6" t="n">
        <v>46237</v>
      </c>
      <c r="L5" s="7" t="inlineStr">
        <is>
          <t>Offen</t>
        </is>
      </c>
      <c r="M5" s="5" t="n">
        <v>46244</v>
      </c>
      <c r="N5" s="3">
        <f>IF(M5="","",M5-TODAY())</f>
        <v/>
      </c>
      <c r="O5" s="3">
        <f>IF(OR(H5&lt;TODAY(),H5&gt;M5),"Prüfen","OK")</f>
        <v/>
      </c>
      <c r="P5" s="4" t="inlineStr">
        <is>
          <t>Warten auf Rückmeldung</t>
        </is>
      </c>
      <c r="Q5" s="3">
        <f>IFERROR(VLOOKUP(F5,Verfügbarkeit!A:C,3,FALSE),"Nicht gefunden")</f>
        <v/>
      </c>
      <c r="R5" s="3">
        <f>IFERROR(VLOOKUP(F5,Verfügbarkeit!A:D,4,FALSE),"Nicht gefunden")</f>
        <v/>
      </c>
      <c r="S5" s="3">
        <f>IF(O5="OK","Termin plausibel","Termin prüfen")</f>
        <v/>
      </c>
    </row>
    <row r="6">
      <c r="A6" s="8" t="inlineStr">
        <is>
          <t>UEB-2026-004</t>
        </is>
      </c>
      <c r="B6" s="9" t="inlineStr">
        <is>
          <t>Hohe Straße 22</t>
        </is>
      </c>
      <c r="C6" s="8" t="inlineStr">
        <is>
          <t>50667</t>
        </is>
      </c>
      <c r="D6" s="9" t="inlineStr">
        <is>
          <t>Köln</t>
        </is>
      </c>
      <c r="E6" s="9" t="inlineStr">
        <is>
          <t>Sabine Fischer</t>
        </is>
      </c>
      <c r="F6" s="9" t="inlineStr">
        <is>
          <t>Andrea Weber</t>
        </is>
      </c>
      <c r="G6" s="9" t="inlineStr">
        <is>
          <t>Wohnungsübergabe</t>
        </is>
      </c>
      <c r="H6" s="5" t="n">
        <v>46242</v>
      </c>
      <c r="I6" s="8" t="inlineStr">
        <is>
          <t>11:00 Uhr</t>
        </is>
      </c>
      <c r="J6" s="10" t="n">
        <v>46243</v>
      </c>
      <c r="K6" s="10" t="n">
        <v>46244</v>
      </c>
      <c r="L6" s="7" t="inlineStr">
        <is>
          <t>Vorgeschlagen</t>
        </is>
      </c>
      <c r="M6" s="5" t="n">
        <v>46246</v>
      </c>
      <c r="N6" s="8">
        <f>IF(M6="","",M6-TODAY())</f>
        <v/>
      </c>
      <c r="O6" s="8">
        <f>IF(OR(H6&lt;TODAY(),H6&gt;M6),"Prüfen","OK")</f>
        <v/>
      </c>
      <c r="P6" s="9" t="inlineStr">
        <is>
          <t>Zählerstände prüfen</t>
        </is>
      </c>
      <c r="Q6" s="8">
        <f>IFERROR(VLOOKUP(F6,Verfügbarkeit!A:C,3,FALSE),"Nicht gefunden")</f>
        <v/>
      </c>
      <c r="R6" s="8">
        <f>IFERROR(VLOOKUP(F6,Verfügbarkeit!A:D,4,FALSE),"Nicht gefunden")</f>
        <v/>
      </c>
      <c r="S6" s="8">
        <f>IF(O6="OK","Termin plausibel","Termin prüfen")</f>
        <v/>
      </c>
    </row>
    <row r="7">
      <c r="A7" s="3" t="inlineStr">
        <is>
          <t>UEB-2026-005</t>
        </is>
      </c>
      <c r="B7" s="4" t="inlineStr">
        <is>
          <t>Zeil 88</t>
        </is>
      </c>
      <c r="C7" s="3" t="inlineStr">
        <is>
          <t>60311</t>
        </is>
      </c>
      <c r="D7" s="4" t="inlineStr">
        <is>
          <t>Frankfurt am Main</t>
        </is>
      </c>
      <c r="E7" s="4" t="inlineStr">
        <is>
          <t>Thomas Krüger</t>
        </is>
      </c>
      <c r="F7" s="4" t="inlineStr">
        <is>
          <t>Stefan Wagner</t>
        </is>
      </c>
      <c r="G7" s="4" t="inlineStr">
        <is>
          <t>Wohnungsrückgabe</t>
        </is>
      </c>
      <c r="H7" s="5" t="n">
        <v>46249</v>
      </c>
      <c r="I7" s="3" t="inlineStr">
        <is>
          <t>13:00 Uhr</t>
        </is>
      </c>
      <c r="J7" s="6" t="n">
        <v>46250</v>
      </c>
      <c r="K7" s="6" t="n">
        <v>46251</v>
      </c>
      <c r="L7" s="7" t="inlineStr">
        <is>
          <t>Prüfen</t>
        </is>
      </c>
      <c r="M7" s="5" t="n">
        <v>46248</v>
      </c>
      <c r="N7" s="3">
        <f>IF(M7="","",M7-TODAY())</f>
        <v/>
      </c>
      <c r="O7" s="3">
        <f>IF(OR(H7&lt;TODAY(),H7&gt;M7),"Prüfen","OK")</f>
        <v/>
      </c>
      <c r="P7" s="4" t="inlineStr">
        <is>
          <t>Termin liegt nach Frist</t>
        </is>
      </c>
      <c r="Q7" s="3">
        <f>IFERROR(VLOOKUP(F7,Verfügbarkeit!A:C,3,FALSE),"Nicht gefunden")</f>
        <v/>
      </c>
      <c r="R7" s="3">
        <f>IFERROR(VLOOKUP(F7,Verfügbarkeit!A:D,4,FALSE),"Nicht gefunden")</f>
        <v/>
      </c>
      <c r="S7" s="3">
        <f>IF(O7="OK","Termin plausibel","Termin prüfen")</f>
        <v/>
      </c>
    </row>
    <row r="8">
      <c r="A8" s="8" t="inlineStr">
        <is>
          <t>UEB-2026-006</t>
        </is>
      </c>
      <c r="B8" s="9" t="inlineStr">
        <is>
          <t>Königstraße 15</t>
        </is>
      </c>
      <c r="C8" s="8" t="inlineStr">
        <is>
          <t>70173</t>
        </is>
      </c>
      <c r="D8" s="9" t="inlineStr">
        <is>
          <t>Stuttgart</t>
        </is>
      </c>
      <c r="E8" s="9" t="inlineStr">
        <is>
          <t>Nina Vogel</t>
        </is>
      </c>
      <c r="F8" s="9" t="inlineStr">
        <is>
          <t>Petra Becker</t>
        </is>
      </c>
      <c r="G8" s="9" t="inlineStr">
        <is>
          <t>Zwischenabnahme</t>
        </is>
      </c>
      <c r="H8" s="5" t="n">
        <v>46256</v>
      </c>
      <c r="I8" s="8" t="inlineStr">
        <is>
          <t>10:30 Uhr</t>
        </is>
      </c>
      <c r="J8" s="10" t="n">
        <v>46257</v>
      </c>
      <c r="K8" s="10" t="n">
        <v>46258</v>
      </c>
      <c r="L8" s="7" t="inlineStr">
        <is>
          <t>Bestätigt</t>
        </is>
      </c>
      <c r="M8" s="5" t="n">
        <v>46264</v>
      </c>
      <c r="N8" s="8">
        <f>IF(M8="","",M8-TODAY())</f>
        <v/>
      </c>
      <c r="O8" s="8">
        <f>IF(OR(H8&lt;TODAY(),H8&gt;M8),"Prüfen","OK")</f>
        <v/>
      </c>
      <c r="P8" s="9" t="inlineStr">
        <is>
          <t>Protokoll vorbereitet</t>
        </is>
      </c>
      <c r="Q8" s="8">
        <f>IFERROR(VLOOKUP(F8,Verfügbarkeit!A:C,3,FALSE),"Nicht gefunden")</f>
        <v/>
      </c>
      <c r="R8" s="8">
        <f>IFERROR(VLOOKUP(F8,Verfügbarkeit!A:D,4,FALSE),"Nicht gefunden")</f>
        <v/>
      </c>
      <c r="S8" s="8">
        <f>IF(O8="OK","Termin plausibel","Termin prüfen")</f>
        <v/>
      </c>
    </row>
    <row r="9">
      <c r="A9" s="3" t="inlineStr">
        <is>
          <t>UEB-2026-007</t>
        </is>
      </c>
      <c r="B9" s="4" t="inlineStr">
        <is>
          <t>Schadowstraße 33</t>
        </is>
      </c>
      <c r="C9" s="3" t="inlineStr">
        <is>
          <t>40213</t>
        </is>
      </c>
      <c r="D9" s="4" t="inlineStr">
        <is>
          <t>Düsseldorf</t>
        </is>
      </c>
      <c r="E9" s="4" t="inlineStr">
        <is>
          <t>Peter Lange</t>
        </is>
      </c>
      <c r="F9" s="4" t="inlineStr">
        <is>
          <t>Andreas Hoffmann</t>
        </is>
      </c>
      <c r="G9" s="4" t="inlineStr">
        <is>
          <t>Wohnungsübergabe</t>
        </is>
      </c>
      <c r="H9" s="5" t="n">
        <v>46270</v>
      </c>
      <c r="I9" s="3" t="inlineStr">
        <is>
          <t>15:00 Uhr</t>
        </is>
      </c>
      <c r="J9" s="6" t="n">
        <v>46271</v>
      </c>
      <c r="K9" s="6" t="n">
        <v>46272</v>
      </c>
      <c r="L9" s="7" t="inlineStr">
        <is>
          <t>Offen</t>
        </is>
      </c>
      <c r="M9" s="5" t="n">
        <v>46275</v>
      </c>
      <c r="N9" s="3">
        <f>IF(M9="","",M9-TODAY())</f>
        <v/>
      </c>
      <c r="O9" s="3">
        <f>IF(OR(H9&lt;TODAY(),H9&gt;M9),"Prüfen","OK")</f>
        <v/>
      </c>
      <c r="P9" s="4" t="inlineStr">
        <is>
          <t>Fotos erforderlich</t>
        </is>
      </c>
      <c r="Q9" s="3">
        <f>IFERROR(VLOOKUP(F9,Verfügbarkeit!A:C,3,FALSE),"Nicht gefunden")</f>
        <v/>
      </c>
      <c r="R9" s="3">
        <f>IFERROR(VLOOKUP(F9,Verfügbarkeit!A:D,4,FALSE),"Nicht gefunden")</f>
        <v/>
      </c>
      <c r="S9" s="3">
        <f>IF(O9="OK","Termin plausibel","Termin prüfen")</f>
        <v/>
      </c>
    </row>
    <row r="10">
      <c r="A10" s="8" t="inlineStr">
        <is>
          <t>UEB-2026-008</t>
        </is>
      </c>
      <c r="B10" s="9" t="inlineStr">
        <is>
          <t>Grimmaische Straße 9</t>
        </is>
      </c>
      <c r="C10" s="8" t="inlineStr">
        <is>
          <t>04109</t>
        </is>
      </c>
      <c r="D10" s="9" t="inlineStr">
        <is>
          <t>Leipzig</t>
        </is>
      </c>
      <c r="E10" s="9" t="inlineStr">
        <is>
          <t>Monika Richter</t>
        </is>
      </c>
      <c r="F10" s="9" t="inlineStr">
        <is>
          <t>Claudia Schäfer</t>
        </is>
      </c>
      <c r="G10" s="9" t="inlineStr">
        <is>
          <t>Wohnungsrückgabe</t>
        </is>
      </c>
      <c r="H10" s="5" t="n">
        <v>46283</v>
      </c>
      <c r="I10" s="8" t="inlineStr">
        <is>
          <t>09:30 Uhr</t>
        </is>
      </c>
      <c r="J10" s="10" t="n">
        <v>46284</v>
      </c>
      <c r="K10" s="10" t="n">
        <v>46285</v>
      </c>
      <c r="L10" s="7" t="inlineStr">
        <is>
          <t>Bestätigt</t>
        </is>
      </c>
      <c r="M10" s="5" t="n">
        <v>46290</v>
      </c>
      <c r="N10" s="8">
        <f>IF(M10="","",M10-TODAY())</f>
        <v/>
      </c>
      <c r="O10" s="8">
        <f>IF(OR(H10&lt;TODAY(),H10&gt;M10),"Prüfen","OK")</f>
        <v/>
      </c>
      <c r="P10" s="9" t="inlineStr">
        <is>
          <t>Kaution klären</t>
        </is>
      </c>
      <c r="Q10" s="8">
        <f>IFERROR(VLOOKUP(F10,Verfügbarkeit!A:C,3,FALSE),"Nicht gefunden")</f>
        <v/>
      </c>
      <c r="R10" s="8">
        <f>IFERROR(VLOOKUP(F10,Verfügbarkeit!A:D,4,FALSE),"Nicht gefunden")</f>
        <v/>
      </c>
      <c r="S10" s="8">
        <f>IF(O10="OK","Termin plausibel","Termin prüfen")</f>
        <v/>
      </c>
    </row>
    <row r="11">
      <c r="A11" s="3" t="inlineStr">
        <is>
          <t>UEB-2026-009</t>
        </is>
      </c>
      <c r="B11" s="4" t="inlineStr">
        <is>
          <t>Prager Straße 5</t>
        </is>
      </c>
      <c r="C11" s="3" t="inlineStr">
        <is>
          <t>01067</t>
        </is>
      </c>
      <c r="D11" s="4" t="inlineStr">
        <is>
          <t>Dresden</t>
        </is>
      </c>
      <c r="E11" s="4" t="inlineStr">
        <is>
          <t>Frank Zimmermann</t>
        </is>
      </c>
      <c r="F11" s="4" t="inlineStr">
        <is>
          <t>Markus Bauer</t>
        </is>
      </c>
      <c r="G11" s="4" t="inlineStr">
        <is>
          <t>Zwischenabnahme</t>
        </is>
      </c>
      <c r="H11" s="5" t="n">
        <v>46295</v>
      </c>
      <c r="I11" s="3" t="inlineStr">
        <is>
          <t>12:00 Uhr</t>
        </is>
      </c>
      <c r="J11" s="6" t="n">
        <v>46296</v>
      </c>
      <c r="K11" s="6" t="n">
        <v>46297</v>
      </c>
      <c r="L11" s="7" t="inlineStr">
        <is>
          <t>Vorgeschlagen</t>
        </is>
      </c>
      <c r="M11" s="5" t="n">
        <v>46300</v>
      </c>
      <c r="N11" s="3">
        <f>IF(M11="","",M11-TODAY())</f>
        <v/>
      </c>
      <c r="O11" s="3">
        <f>IF(OR(H11&lt;TODAY(),H11&gt;M11),"Prüfen","OK")</f>
        <v/>
      </c>
      <c r="P11" s="4" t="inlineStr">
        <is>
          <t>Schlüsselübergabe planen</t>
        </is>
      </c>
      <c r="Q11" s="3">
        <f>IFERROR(VLOOKUP(F11,Verfügbarkeit!A:C,3,FALSE),"Nicht gefunden")</f>
        <v/>
      </c>
      <c r="R11" s="3">
        <f>IFERROR(VLOOKUP(F11,Verfügbarkeit!A:D,4,FALSE),"Nicht gefunden")</f>
        <v/>
      </c>
      <c r="S11" s="3">
        <f>IF(O11="OK","Termin plausibel","Termin prüfen")</f>
        <v/>
      </c>
    </row>
    <row r="13">
      <c r="A13" s="11" t="inlineStr">
        <is>
          <t>Statusauswertung</t>
        </is>
      </c>
      <c r="B13" s="11" t="n"/>
      <c r="C13" s="11" t="n"/>
      <c r="D13" s="11" t="n"/>
    </row>
    <row r="14">
      <c r="A14" s="12" t="inlineStr">
        <is>
          <t>Anzahl Bestätigt</t>
        </is>
      </c>
      <c r="B14" s="13">
        <f>COUNTIF(L3:L11,"Bestätigt")</f>
        <v/>
      </c>
    </row>
    <row r="15">
      <c r="A15" s="12" t="inlineStr">
        <is>
          <t>Anzahl Offen</t>
        </is>
      </c>
      <c r="B15" s="13">
        <f>COUNTIF(L3:L11,"Offen")</f>
        <v/>
      </c>
    </row>
    <row r="16">
      <c r="A16" s="12" t="inlineStr">
        <is>
          <t>Anzahl Vorgeschlagen</t>
        </is>
      </c>
      <c r="B16" s="13">
        <f>COUNTIF(L3:L11,"Vorgeschlagen")</f>
        <v/>
      </c>
    </row>
    <row r="17">
      <c r="A17" s="12" t="inlineStr">
        <is>
          <t>Anzahl Prüfen (Konflikt)</t>
        </is>
      </c>
      <c r="B17" s="13">
        <f>COUNTIF(O3:O11,"Prüfen")</f>
        <v/>
      </c>
    </row>
    <row r="18">
      <c r="A18" s="12" t="inlineStr">
        <is>
          <t>Anteil bestätigter Termine</t>
        </is>
      </c>
      <c r="B18" s="14">
        <f>IFERROR(COUNTIF(L3:L11,"Bestätigt")/COUNTA(L3:L11),0)</f>
        <v/>
      </c>
    </row>
  </sheetData>
  <mergeCells count="2">
    <mergeCell ref="A1:S1"/>
    <mergeCell ref="A13:D13"/>
  </mergeCells>
  <conditionalFormatting sqref="O3:O11">
    <cfRule type="expression" priority="1" dxfId="0" stopIfTrue="1">
      <formula>O3="Prüfen"</formula>
    </cfRule>
  </conditionalFormatting>
  <conditionalFormatting sqref="N3:N11">
    <cfRule type="expression" priority="2" dxfId="1" stopIfTrue="1">
      <formula>AND(N3&lt;&gt;"",N3&lt;7)</formula>
    </cfRule>
  </conditionalFormatting>
  <conditionalFormatting sqref="L3:L11">
    <cfRule type="expression" priority="3" dxfId="2" stopIfTrue="1">
      <formula>L3="Bestätigt"</formula>
    </cfRule>
  </conditionalFormatting>
  <dataValidations count="2">
    <dataValidation sqref="L3:L11" showErrorMessage="1" showInputMessage="1" allowBlank="1" type="list">
      <formula1>"Offen,Vorgeschlagen,Bestätigt,Prüfen"</formula1>
    </dataValidation>
    <dataValidation sqref="G3:G11" showErrorMessage="1" showInputMessage="1" allowBlank="1" type="list">
      <formula1>"Wohnungsübergabe,Wohnungsrückgabe,Zwischenabnahme"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26" customWidth="1" min="4" max="4"/>
    <col width="14" customWidth="1" min="5" max="5"/>
    <col width="14" customWidth="1" min="6" max="6"/>
    <col width="16" customWidth="1" min="7" max="7"/>
    <col width="16" customWidth="1" min="8" max="8"/>
    <col width="22" customWidth="1" min="9" max="9"/>
  </cols>
  <sheetData>
    <row r="1" ht="26" customHeight="1">
      <c r="A1" s="15" t="inlineStr">
        <is>
          <t>Verfügbarkeit der Beteiligten</t>
        </is>
      </c>
    </row>
    <row r="2" ht="32" customHeight="1">
      <c r="A2" s="2" t="inlineStr">
        <is>
          <t>Name</t>
        </is>
      </c>
      <c r="B2" s="2" t="inlineStr">
        <is>
          <t>Rolle</t>
        </is>
      </c>
      <c r="C2" s="2" t="inlineStr">
        <is>
          <t>Telefon</t>
        </is>
      </c>
      <c r="D2" s="2" t="inlineStr">
        <is>
          <t>E-Mail</t>
        </is>
      </c>
      <c r="E2" s="2" t="inlineStr">
        <is>
          <t>Verfügbar am</t>
        </is>
      </c>
      <c r="F2" s="2" t="inlineStr">
        <is>
          <t>Verfügbar bis</t>
        </is>
      </c>
      <c r="G2" s="2" t="inlineStr">
        <is>
          <t>Bevorzugte Uhrzeit</t>
        </is>
      </c>
      <c r="H2" s="2" t="inlineStr">
        <is>
          <t>Ausweichzeit</t>
        </is>
      </c>
      <c r="I2" s="2" t="inlineStr">
        <is>
          <t>Bemerkung</t>
        </is>
      </c>
    </row>
    <row r="3">
      <c r="A3" s="4" t="inlineStr">
        <is>
          <t>Thomas Müller</t>
        </is>
      </c>
      <c r="B3" s="3" t="inlineStr">
        <is>
          <t>Mieter/in</t>
        </is>
      </c>
      <c r="C3" s="3" t="inlineStr">
        <is>
          <t>030 1234567</t>
        </is>
      </c>
      <c r="D3" s="4" t="inlineStr">
        <is>
          <t>thomas.mueller@email.de</t>
        </is>
      </c>
      <c r="E3" s="5" t="n">
        <v>46213</v>
      </c>
      <c r="F3" s="5" t="n">
        <v>46228</v>
      </c>
      <c r="G3" s="3" t="inlineStr">
        <is>
          <t>Vormittags</t>
        </is>
      </c>
      <c r="H3" s="3" t="inlineStr">
        <is>
          <t>Nachmittags</t>
        </is>
      </c>
      <c r="I3" s="4" t="inlineStr">
        <is>
          <t>Kurzfristig verfügbar</t>
        </is>
      </c>
    </row>
    <row r="4">
      <c r="A4" s="9" t="inlineStr">
        <is>
          <t>Anna Schmidt</t>
        </is>
      </c>
      <c r="B4" s="8" t="inlineStr">
        <is>
          <t>Vermieter/in</t>
        </is>
      </c>
      <c r="C4" s="8" t="inlineStr">
        <is>
          <t>030 7654321</t>
        </is>
      </c>
      <c r="D4" s="9" t="inlineStr">
        <is>
          <t>anna.schmidt@email.de</t>
        </is>
      </c>
      <c r="E4" s="5" t="n">
        <v>46215</v>
      </c>
      <c r="F4" s="5" t="n">
        <v>46233</v>
      </c>
      <c r="G4" s="8" t="inlineStr">
        <is>
          <t>Nachmittags</t>
        </is>
      </c>
      <c r="H4" s="8" t="inlineStr">
        <is>
          <t>Vormittags</t>
        </is>
      </c>
      <c r="I4" s="9" t="inlineStr">
        <is>
          <t>Nur werktags</t>
        </is>
      </c>
    </row>
    <row r="5">
      <c r="A5" s="4" t="inlineStr">
        <is>
          <t>Michael Fischer</t>
        </is>
      </c>
      <c r="B5" s="3" t="inlineStr">
        <is>
          <t>Mieter/in</t>
        </is>
      </c>
      <c r="C5" s="3" t="inlineStr">
        <is>
          <t>040 2345678</t>
        </is>
      </c>
      <c r="D5" s="4" t="inlineStr">
        <is>
          <t>michael.fischer@email.de</t>
        </is>
      </c>
      <c r="E5" s="5" t="n">
        <v>46231</v>
      </c>
      <c r="F5" s="5" t="n">
        <v>46239</v>
      </c>
      <c r="G5" s="3" t="inlineStr">
        <is>
          <t>Vormittags</t>
        </is>
      </c>
      <c r="H5" s="3" t="inlineStr">
        <is>
          <t>Abends</t>
        </is>
      </c>
      <c r="I5" s="4" t="inlineStr">
        <is>
          <t>Bevorzugt Samstag</t>
        </is>
      </c>
    </row>
    <row r="6">
      <c r="A6" s="9" t="inlineStr">
        <is>
          <t>Julia Wagner</t>
        </is>
      </c>
      <c r="B6" s="8" t="inlineStr">
        <is>
          <t>Vermieter/in</t>
        </is>
      </c>
      <c r="C6" s="8" t="inlineStr">
        <is>
          <t>089 3456789</t>
        </is>
      </c>
      <c r="D6" s="9" t="inlineStr">
        <is>
          <t>julia.wagner@email.de</t>
        </is>
      </c>
      <c r="E6" s="5" t="n">
        <v>46235</v>
      </c>
      <c r="F6" s="5" t="n">
        <v>46249</v>
      </c>
      <c r="G6" s="8" t="inlineStr">
        <is>
          <t>Vormittags</t>
        </is>
      </c>
      <c r="H6" s="8" t="inlineStr">
        <is>
          <t>Nachmittags</t>
        </is>
      </c>
      <c r="I6" s="9" t="inlineStr">
        <is>
          <t>Vertretung möglich</t>
        </is>
      </c>
    </row>
    <row r="7">
      <c r="A7" s="4" t="inlineStr">
        <is>
          <t>Stefan Wagner</t>
        </is>
      </c>
      <c r="B7" s="3" t="inlineStr">
        <is>
          <t>Mieter/in</t>
        </is>
      </c>
      <c r="C7" s="3" t="inlineStr">
        <is>
          <t>069 4567890</t>
        </is>
      </c>
      <c r="D7" s="4" t="inlineStr">
        <is>
          <t>stefan.wagner@email.de</t>
        </is>
      </c>
      <c r="E7" s="5" t="n">
        <v>46244</v>
      </c>
      <c r="F7" s="5" t="n">
        <v>46254</v>
      </c>
      <c r="G7" s="3" t="inlineStr">
        <is>
          <t>Nachmittags</t>
        </is>
      </c>
      <c r="H7" s="3" t="inlineStr">
        <is>
          <t>Vormittags</t>
        </is>
      </c>
      <c r="I7" s="4" t="inlineStr">
        <is>
          <t>Termine flexibel</t>
        </is>
      </c>
    </row>
    <row r="8">
      <c r="A8" s="9" t="inlineStr">
        <is>
          <t>Katrin Schulz</t>
        </is>
      </c>
      <c r="B8" s="8" t="inlineStr">
        <is>
          <t>Hausverwaltung</t>
        </is>
      </c>
      <c r="C8" s="8" t="inlineStr">
        <is>
          <t>0221 5678901</t>
        </is>
      </c>
      <c r="D8" s="9" t="inlineStr">
        <is>
          <t>katrin.schulz@hv-koeln.de</t>
        </is>
      </c>
      <c r="E8" s="5" t="n">
        <v>46204</v>
      </c>
      <c r="F8" s="5" t="n">
        <v>46295</v>
      </c>
      <c r="G8" s="8" t="inlineStr">
        <is>
          <t>Ganztags</t>
        </is>
      </c>
      <c r="H8" s="8" t="inlineStr">
        <is>
          <t>Ganztags</t>
        </is>
      </c>
      <c r="I8" s="9" t="inlineStr">
        <is>
          <t>Immer erreichbar</t>
        </is>
      </c>
    </row>
    <row r="9">
      <c r="A9" s="4" t="inlineStr">
        <is>
          <t>Andreas Hoffmann</t>
        </is>
      </c>
      <c r="B9" s="3" t="inlineStr">
        <is>
          <t>Mieter/in</t>
        </is>
      </c>
      <c r="C9" s="3" t="inlineStr">
        <is>
          <t>0211 6789012</t>
        </is>
      </c>
      <c r="D9" s="4" t="inlineStr">
        <is>
          <t>andreas.hoffmann@email.de</t>
        </is>
      </c>
      <c r="E9" s="5" t="n">
        <v>46266</v>
      </c>
      <c r="F9" s="5" t="n">
        <v>46275</v>
      </c>
      <c r="G9" s="3" t="inlineStr">
        <is>
          <t>Abends</t>
        </is>
      </c>
      <c r="H9" s="3" t="inlineStr">
        <is>
          <t>Nachmittags</t>
        </is>
      </c>
      <c r="I9" s="4" t="inlineStr">
        <is>
          <t>Nur nach Absprache</t>
        </is>
      </c>
    </row>
    <row r="10">
      <c r="A10" s="9" t="inlineStr">
        <is>
          <t>Sabine Fischer</t>
        </is>
      </c>
      <c r="B10" s="8" t="inlineStr">
        <is>
          <t>Zeuge</t>
        </is>
      </c>
      <c r="C10" s="8" t="inlineStr">
        <is>
          <t>0341 7890123</t>
        </is>
      </c>
      <c r="D10" s="9" t="inlineStr">
        <is>
          <t>sabine.fischer@email.de</t>
        </is>
      </c>
      <c r="E10" s="5" t="n">
        <v>46254</v>
      </c>
      <c r="F10" s="5" t="n">
        <v>46295</v>
      </c>
      <c r="G10" s="8" t="inlineStr">
        <is>
          <t>Vormittags</t>
        </is>
      </c>
      <c r="H10" s="8" t="inlineStr">
        <is>
          <t>Nachmittags</t>
        </is>
      </c>
      <c r="I10" s="9" t="inlineStr">
        <is>
          <t>Als Zeuge verfügbar</t>
        </is>
      </c>
    </row>
    <row r="11">
      <c r="A11" s="4" t="inlineStr">
        <is>
          <t>Markus Bauer</t>
        </is>
      </c>
      <c r="B11" s="3" t="inlineStr">
        <is>
          <t>Mieter/in</t>
        </is>
      </c>
      <c r="C11" s="3" t="inlineStr">
        <is>
          <t>0351 8901234</t>
        </is>
      </c>
      <c r="D11" s="4" t="inlineStr">
        <is>
          <t>markus.bauer@email.de</t>
        </is>
      </c>
      <c r="E11" s="5" t="n">
        <v>46285</v>
      </c>
      <c r="F11" s="5" t="n">
        <v>46300</v>
      </c>
      <c r="G11" s="3" t="inlineStr">
        <is>
          <t>Nachmittags</t>
        </is>
      </c>
      <c r="H11" s="3" t="inlineStr">
        <is>
          <t>Vormittags</t>
        </is>
      </c>
      <c r="I11" s="4" t="inlineStr">
        <is>
          <t>Umzug geplant</t>
        </is>
      </c>
    </row>
    <row r="13">
      <c r="A13" s="11" t="inlineStr">
        <is>
          <t>Auswertung Verfügbarkeit</t>
        </is>
      </c>
    </row>
    <row r="14">
      <c r="A14" s="12" t="inlineStr">
        <is>
          <t>Verfügbar am 01.08.2026</t>
        </is>
      </c>
      <c r="B14" s="13">
        <f>COUNTIFS(E3:E11,"&lt;="&amp;DATE(2026,8,1),F3:F11,"&gt;="&amp;DATE(2026,8,1))</f>
        <v/>
      </c>
    </row>
    <row r="15">
      <c r="A15" s="12" t="inlineStr">
        <is>
          <t>Durchschnittliche Vorlaufzeit (Tage)</t>
        </is>
      </c>
      <c r="B15" s="13">
        <f>IFERROR(AVERAGE('Terminübersicht'!N3:N11),0)</f>
        <v/>
      </c>
    </row>
    <row r="17">
      <c r="A17" s="16" t="inlineStr">
        <is>
          <t>Hinweis: Diese Tabelle dient als Lookup-Basis für Telefon und E-Mail in der Terminübersicht (Spalten Q/R).</t>
        </is>
      </c>
    </row>
  </sheetData>
  <mergeCells count="3">
    <mergeCell ref="A1:I1"/>
    <mergeCell ref="A13:D13"/>
    <mergeCell ref="A17:I1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6" customWidth="1" min="4" max="4"/>
    <col width="14" customWidth="1" min="5" max="5"/>
    <col width="14" customWidth="1" min="6" max="6"/>
  </cols>
  <sheetData>
    <row r="1" ht="28" customHeight="1">
      <c r="A1" s="15" t="inlineStr">
        <is>
          <t>Dashboard – Wohnungsübergabe-Termine</t>
        </is>
      </c>
    </row>
    <row r="3">
      <c r="A3" s="17" t="inlineStr">
        <is>
          <t>Gesamtzahl Vorgänge</t>
        </is>
      </c>
      <c r="B3" s="18" t="n"/>
      <c r="C3" s="18" t="n"/>
      <c r="D3" s="19">
        <f>COUNTA('Terminübersicht'!A3:A11)</f>
        <v/>
      </c>
      <c r="E3" s="20" t="n"/>
    </row>
    <row r="4">
      <c r="A4" s="17" t="inlineStr">
        <is>
          <t>Offene Termine</t>
        </is>
      </c>
      <c r="B4" s="18" t="n"/>
      <c r="C4" s="18" t="n"/>
      <c r="D4" s="19">
        <f>COUNTIF('Terminübersicht'!L3:L11,"Offen")</f>
        <v/>
      </c>
      <c r="E4" s="20" t="n"/>
    </row>
    <row r="5">
      <c r="A5" s="17" t="inlineStr">
        <is>
          <t>Bestätigte Termine</t>
        </is>
      </c>
      <c r="B5" s="18" t="n"/>
      <c r="C5" s="18" t="n"/>
      <c r="D5" s="19">
        <f>COUNTIF('Terminübersicht'!L3:L11,"Bestätigt")</f>
        <v/>
      </c>
      <c r="E5" s="20" t="n"/>
    </row>
    <row r="6">
      <c r="A6" s="17" t="inlineStr">
        <is>
          <t>Termine mit Konflikt</t>
        </is>
      </c>
      <c r="B6" s="18" t="n"/>
      <c r="C6" s="18" t="n"/>
      <c r="D6" s="19">
        <f>COUNTIF('Terminübersicht'!O3:O11,"Prüfen")</f>
        <v/>
      </c>
      <c r="E6" s="20" t="n"/>
    </row>
    <row r="7">
      <c r="A7" s="17" t="inlineStr">
        <is>
          <t>Durchschnittliche Vorlaufzeit (Tage)</t>
        </is>
      </c>
      <c r="B7" s="18" t="n"/>
      <c r="C7" s="18" t="n"/>
      <c r="D7" s="21">
        <f>IFERROR(AVERAGE('Terminübersicht'!N3:N11),0)</f>
        <v/>
      </c>
      <c r="E7" s="20" t="n"/>
    </row>
    <row r="8">
      <c r="A8" s="17" t="inlineStr">
        <is>
          <t>Quote fristgerechter Vorschläge</t>
        </is>
      </c>
      <c r="B8" s="18" t="n"/>
      <c r="C8" s="18" t="n"/>
      <c r="D8" s="22">
        <f>IFERROR(COUNTIF('Terminübersicht'!O3:O11,"OK")/COUNTA('Terminübersicht'!O3:O11),0)</f>
        <v/>
      </c>
      <c r="E8" s="20" t="n"/>
    </row>
    <row r="11">
      <c r="A11" s="23" t="inlineStr">
        <is>
          <t>Terminstatus</t>
        </is>
      </c>
      <c r="B11" s="23" t="inlineStr">
        <is>
          <t>Anzahl</t>
        </is>
      </c>
    </row>
    <row r="12">
      <c r="A12" s="20" t="inlineStr">
        <is>
          <t>Offen</t>
        </is>
      </c>
      <c r="B12" s="13">
        <f>COUNTIF('Terminübersicht'!L3:L11,"Offen")</f>
        <v/>
      </c>
    </row>
    <row r="13">
      <c r="A13" s="20" t="inlineStr">
        <is>
          <t>Vorgeschlagen</t>
        </is>
      </c>
      <c r="B13" s="13">
        <f>COUNTIF('Terminübersicht'!L3:L11,"Vorgeschlagen")</f>
        <v/>
      </c>
    </row>
    <row r="14">
      <c r="A14" s="20" t="inlineStr">
        <is>
          <t>Bestätigt</t>
        </is>
      </c>
      <c r="B14" s="13">
        <f>COUNTIF('Terminübersicht'!L3:L11,"Bestätigt")</f>
        <v/>
      </c>
    </row>
    <row r="15">
      <c r="A15" s="20" t="inlineStr">
        <is>
          <t>Prüfen</t>
        </is>
      </c>
      <c r="B15" s="13">
        <f>COUNTIF('Terminübersicht'!L3:L11,"Prüfen")</f>
        <v/>
      </c>
    </row>
    <row r="18">
      <c r="A18" s="23" t="inlineStr">
        <is>
          <t>Vorgang</t>
        </is>
      </c>
      <c r="B18" s="23" t="inlineStr">
        <is>
          <t>Vorgeschlagener Termin</t>
        </is>
      </c>
    </row>
    <row r="19">
      <c r="A19" s="20">
        <f>'Terminübersicht'!A3</f>
        <v/>
      </c>
      <c r="B19" s="24">
        <f>'Terminübersicht'!H3</f>
        <v/>
      </c>
    </row>
    <row r="20">
      <c r="A20" s="20">
        <f>'Terminübersicht'!A4</f>
        <v/>
      </c>
      <c r="B20" s="24">
        <f>'Terminübersicht'!H4</f>
        <v/>
      </c>
    </row>
    <row r="21">
      <c r="A21" s="20">
        <f>'Terminübersicht'!A5</f>
        <v/>
      </c>
      <c r="B21" s="24">
        <f>'Terminübersicht'!H5</f>
        <v/>
      </c>
    </row>
    <row r="22">
      <c r="A22" s="20">
        <f>'Terminübersicht'!A6</f>
        <v/>
      </c>
      <c r="B22" s="24">
        <f>'Terminübersicht'!H6</f>
        <v/>
      </c>
    </row>
    <row r="23">
      <c r="A23" s="20">
        <f>'Terminübersicht'!A7</f>
        <v/>
      </c>
      <c r="B23" s="24">
        <f>'Terminübersicht'!H7</f>
        <v/>
      </c>
    </row>
    <row r="24">
      <c r="A24" s="20">
        <f>'Terminübersicht'!A8</f>
        <v/>
      </c>
      <c r="B24" s="24">
        <f>'Terminübersicht'!H8</f>
        <v/>
      </c>
    </row>
    <row r="25">
      <c r="A25" s="20">
        <f>'Terminübersicht'!A9</f>
        <v/>
      </c>
      <c r="B25" s="24">
        <f>'Terminübersicht'!H9</f>
        <v/>
      </c>
    </row>
    <row r="26">
      <c r="A26" s="20">
        <f>'Terminübersicht'!A10</f>
        <v/>
      </c>
      <c r="B26" s="24">
        <f>'Terminübersicht'!H10</f>
        <v/>
      </c>
    </row>
    <row r="27">
      <c r="A27" s="20">
        <f>'Terminübersicht'!A11</f>
        <v/>
      </c>
      <c r="B27" s="24">
        <f>'Terminübersicht'!H11</f>
        <v/>
      </c>
    </row>
  </sheetData>
  <mergeCells count="13">
    <mergeCell ref="A1:F1"/>
    <mergeCell ref="A3:C3"/>
    <mergeCell ref="D3:E3"/>
    <mergeCell ref="A4:C4"/>
    <mergeCell ref="D4:E4"/>
    <mergeCell ref="A5:C5"/>
    <mergeCell ref="D5:E5"/>
    <mergeCell ref="A6:C6"/>
    <mergeCell ref="D6:E6"/>
    <mergeCell ref="A7:C7"/>
    <mergeCell ref="D7:E7"/>
    <mergeCell ref="A8:C8"/>
    <mergeCell ref="D8:E8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selection activeCell="A1" sqref="A1"/>
    </sheetView>
  </sheetViews>
  <sheetFormatPr baseColWidth="8" defaultRowHeight="15"/>
  <cols>
    <col width="34" customWidth="1" min="1" max="1"/>
    <col width="60" customWidth="1" min="2" max="2"/>
    <col width="4" customWidth="1" min="3" max="3"/>
    <col width="4" customWidth="1" min="4" max="4"/>
  </cols>
  <sheetData>
    <row r="1" ht="28" customHeight="1">
      <c r="A1" s="15" t="inlineStr">
        <is>
          <t>Anleitung – Wohnungsübergabe-Termin vorschlagen</t>
        </is>
      </c>
    </row>
    <row r="3">
      <c r="A3" s="25" t="inlineStr">
        <is>
          <t>Zweck dieser Vorlage</t>
        </is>
      </c>
      <c r="B3" s="26" t="n"/>
    </row>
    <row r="4" ht="42" customHeight="1">
      <c r="A4" s="27" t="inlineStr">
        <is>
          <t>Diese Arbeitsvorlage unterstützt Vermieter/innen und Hausverwaltungen bei der Planung, Abstimmung und Nachverfolgung von Terminen zur Wohnungsübergabe bzw. -rückgabe.</t>
        </is>
      </c>
      <c r="B4" s="20" t="n"/>
    </row>
    <row r="6">
      <c r="A6" s="25" t="inlineStr">
        <is>
          <t>Blatt „Terminübersicht“</t>
        </is>
      </c>
      <c r="B6" s="26" t="n"/>
    </row>
    <row r="7" ht="42" customHeight="1">
      <c r="A7" s="27" t="inlineStr">
        <is>
          <t>Erfasst alle Vorgänge mit Objektadresse, Beteiligten, vorgeschlagenem Termin, Alternativterminen, Status und Frist. Die Spalten „Tage bis Frist“ und „Konfliktprüfung“ berechnen sich automatisch.</t>
        </is>
      </c>
      <c r="B7" s="20" t="n"/>
    </row>
    <row r="9">
      <c r="A9" s="25" t="inlineStr">
        <is>
          <t>Bedeutung der Statuswerte</t>
        </is>
      </c>
      <c r="B9" s="26" t="n"/>
    </row>
    <row r="10" ht="42" customHeight="1">
      <c r="A10" s="27" t="inlineStr">
        <is>
          <t>Offen = noch kein Termin vorgeschlagen. Vorgeschlagen = Termin wurde kommuniziert, aber nicht bestätigt. Bestätigt = alle Parteien haben zugesagt. Prüfen = Termin liegt außerhalb der Frist oder in der Vergangenheit.</t>
        </is>
      </c>
      <c r="B10" s="20" t="n"/>
    </row>
    <row r="12">
      <c r="A12" s="25" t="inlineStr">
        <is>
          <t>Blatt „Verfügbarkeit“</t>
        </is>
      </c>
      <c r="B12" s="26" t="n"/>
    </row>
    <row r="13" ht="42" customHeight="1">
      <c r="A13" s="27" t="inlineStr">
        <is>
          <t>Enthält Kontakt- und Verfügbarkeitsdaten der Beteiligten. Diese Tabelle dient als Lookup-Basis: über VLOOKUP werden Telefonnummer und E-Mail-Adresse automatisch in die Terminübersicht übernommen.</t>
        </is>
      </c>
      <c r="B13" s="20" t="n"/>
    </row>
    <row r="15">
      <c r="A15" s="25" t="inlineStr">
        <is>
          <t>Blatt „Dashboard“</t>
        </is>
      </c>
      <c r="B15" s="26" t="n"/>
    </row>
    <row r="16" ht="42" customHeight="1">
      <c r="A16" s="27" t="inlineStr">
        <is>
          <t>Zeigt zusammengefasste Kennzahlen (Gesamtzahl, offene/bestätigte Termine, Konflikte, durchschnittliche Vorlaufzeit, Quote fristgerechter Vorschläge) sowie Diagramme zur Visualisierung.</t>
        </is>
      </c>
      <c r="B16" s="20" t="n"/>
    </row>
    <row r="18">
      <c r="A18" s="25" t="inlineStr">
        <is>
          <t>Empfehlung zur Terminvorlaufzeit</t>
        </is>
      </c>
      <c r="B18" s="26" t="n"/>
    </row>
    <row r="19" ht="42" customHeight="1">
      <c r="A19" s="27" t="inlineStr">
        <is>
          <t>Nach gängiger Praxis sollte ein Übergabetermin mindestens 7–14 Tage vor dem geplanten Datum vorgeschlagen werden, um allen Parteien ausreichend Vorbereitungszeit zu geben.</t>
        </is>
      </c>
      <c r="B19" s="20" t="n"/>
    </row>
    <row r="21">
      <c r="A21" s="25" t="inlineStr">
        <is>
          <t>Schriftliche Bestätigung</t>
        </is>
      </c>
      <c r="B21" s="26" t="n"/>
    </row>
    <row r="22" ht="42" customHeight="1">
      <c r="A22" s="27" t="inlineStr">
        <is>
          <t>Jeder vorgeschlagene Termin sollte zusätzlich schriftlich per E-Mail bestätigt werden, um im Streitfall einen Nachweis über die Terminabstimmung zu haben.</t>
        </is>
      </c>
      <c r="B22" s="20" t="n"/>
    </row>
    <row r="24">
      <c r="A24" s="25" t="inlineStr">
        <is>
          <t>DSGVO-Hinweis</t>
        </is>
      </c>
      <c r="B24" s="26" t="n"/>
    </row>
    <row r="25" ht="42" customHeight="1">
      <c r="A25" s="27" t="inlineStr">
        <is>
          <t>Kontaktdaten (Telefon, E-Mail) sind personenbezogene Daten im Sinne der DSGVO. Sie dürfen nur für den Zweck der Terminabstimmung verwendet und nicht ohne Einwilligung an Dritte weitergegeben werden.</t>
        </is>
      </c>
      <c r="B25" s="20" t="n"/>
    </row>
    <row r="27">
      <c r="A27" s="25" t="inlineStr">
        <is>
          <t>Typische Übergabeunterlagen</t>
        </is>
      </c>
      <c r="B27" s="26" t="n"/>
    </row>
    <row r="28" ht="42" customHeight="1">
      <c r="A28" s="27" t="inlineStr">
        <is>
          <t>Übergabeprotokoll (mit Unterschrift beider Parteien), Zählerstände (Strom, Gas, Wasser), Schlüsselübergabe inkl. Anzahl, Fotos vom Zustand der Wohnung sowie ggf. Kautionsabrechnung.</t>
        </is>
      </c>
      <c r="B28" s="20" t="n"/>
    </row>
  </sheetData>
  <mergeCells count="10">
    <mergeCell ref="A1:D1"/>
    <mergeCell ref="A4:B4"/>
    <mergeCell ref="A7:B7"/>
    <mergeCell ref="A10:B10"/>
    <mergeCell ref="A13:B13"/>
    <mergeCell ref="A16:B16"/>
    <mergeCell ref="A19:B19"/>
    <mergeCell ref="A22:B22"/>
    <mergeCell ref="A25:B25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2026-07-14T01:33:21Z</dcterms:created>
  <dcterms:modified xmlns:dcterms="http://purl.org/dc/terms/" xmlns:xsi="http://www.w3.org/2001/XMLSchema-instance" xsi:type="dcterms:W3CDTF">2026-07-14T01:33:21Z</dcterms:modified>
</cp:coreProperties>
</file>