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idersprüche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Fristen &amp; 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TT.MM.JJJJ"/>
    <numFmt numFmtId="165" formatCode="#.##0,00 &quot;€&quot;"/>
    <numFmt numFmtId="166" formatCode="0,0%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i val="1"/>
      <color rgb="00374151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5E7EB"/>
      </patternFill>
    </fill>
    <fill>
      <patternFill patternType="solid">
        <fgColor rgb="002C4C73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0" fontId="4" fillId="6" borderId="1" pivotButton="0" quotePrefix="0" xfId="0"/>
    <xf numFmtId="165" fontId="4" fillId="6" borderId="1" pivotButton="0" quotePrefix="0" xfId="0"/>
    <xf numFmtId="0" fontId="1" fillId="0" borderId="0" pivotButton="0" quotePrefix="0" xfId="0"/>
    <xf numFmtId="0" fontId="2" fillId="7" borderId="1" applyAlignment="1" pivotButton="0" quotePrefix="0" xfId="0">
      <alignment horizontal="center" vertical="center"/>
    </xf>
    <xf numFmtId="0" fontId="4" fillId="5" borderId="1" pivotButton="0" quotePrefix="0" xfId="0"/>
    <xf numFmtId="1" fontId="0" fillId="5" borderId="1" pivotButton="0" quotePrefix="0" xfId="0"/>
    <xf numFmtId="0" fontId="4" fillId="3" borderId="1" pivotButton="0" quotePrefix="0" xfId="0"/>
    <xf numFmtId="1" fontId="0" fillId="3" borderId="1" pivotButton="0" quotePrefix="0" xfId="0"/>
    <xf numFmtId="165" fontId="0" fillId="5" borderId="1" pivotButton="0" quotePrefix="0" xfId="0"/>
    <xf numFmtId="165" fontId="0" fillId="3" borderId="1" pivotButton="0" quotePrefix="0" xfId="0"/>
    <xf numFmtId="166" fontId="0" fillId="5" borderId="1" pivotButton="0" quotePrefix="0" xfId="0"/>
    <xf numFmtId="0" fontId="2" fillId="7" borderId="0" pivotButton="0" quotePrefix="0" xfId="0"/>
    <xf numFmtId="0" fontId="0" fillId="0" borderId="1" pivotButton="0" quotePrefix="0" xfId="0"/>
    <xf numFmtId="0" fontId="5" fillId="0" borderId="0" pivotButton="0" quotePrefix="0" xfId="0"/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165" fontId="4" fillId="6" borderId="1" pivotButton="0" quotePrefix="0" xfId="0"/>
    <xf numFmtId="165" fontId="0" fillId="5" borderId="1" pivotButton="0" quotePrefix="0" xfId="0"/>
    <xf numFmtId="165" fontId="0" fillId="3" borderId="1" pivotButton="0" quotePrefix="0" xfId="0"/>
    <xf numFmtId="166" fontId="0" fillId="5" borderId="1" pivotButton="0" quotePrefix="0" xfId="0"/>
  </cellXfs>
  <cellStyles count="1">
    <cellStyle name="Normal" xfId="0" builtinId="0" hidden="0"/>
  </cellStyles>
  <dxfs count="3">
    <dxf>
      <font>
        <color rgb="007C5B00"/>
      </font>
      <fill>
        <patternFill patternType="solid">
          <fgColor rgb="00FDE68A"/>
        </patternFill>
      </fill>
    </dxf>
    <dxf>
      <font>
        <b val="1"/>
        <color rgb="00FFFFFF"/>
      </font>
      <fill>
        <patternFill patternType="solid">
          <fgColor rgb="0022C55E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Vorgänge nach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'Übersicht'!B14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'Übersicht'!$A$15:$A$19</f>
            </numRef>
          </cat>
          <val>
            <numRef>
              <f>'Übersicht'!$B$15:$B$19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Anzahl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nach Bescheid-Art</a:t>
            </a:r>
          </a:p>
        </rich>
      </tx>
    </title>
    <plotArea>
      <pieChart>
        <varyColors val="1"/>
        <ser>
          <idx val="0"/>
          <order val="0"/>
          <tx>
            <strRef>
              <f>'Übersicht'!B22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'Übersicht'!$A$23:$A$27</f>
            </numRef>
          </cat>
          <val>
            <numRef>
              <f>'Übersicht'!$B$23:$B$27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Beitragsforderung je Vorgang</a:t>
            </a:r>
          </a:p>
        </rich>
      </tx>
    </title>
    <plotArea>
      <lineChart>
        <grouping val="standard"/>
        <ser>
          <idx val="0"/>
          <order val="0"/>
          <tx>
            <strRef>
              <f>'Widersprüche'!J2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'Widersprüche'!$A$3:$A$12</f>
            </numRef>
          </cat>
          <val>
            <numRef>
              <f>'Widersprüche'!$J$3:$J$12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Vorgangs-ID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Beitragsforderung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1</row>
      <rowOff>0</rowOff>
    </from>
    <ext cx="79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24" customWidth="1" min="3" max="3"/>
    <col width="13" customWidth="1" min="4" max="4"/>
    <col width="14" customWidth="1" min="5" max="5"/>
    <col width="12" customWidth="1" min="6" max="6"/>
    <col width="16" customWidth="1" min="7" max="7"/>
    <col width="17" customWidth="1" min="8" max="8"/>
    <col width="18" customWidth="1" min="9" max="9"/>
    <col width="16" customWidth="1" min="10" max="10"/>
    <col width="16" customWidth="1" min="11" max="11"/>
    <col width="15" customWidth="1" min="12" max="12"/>
    <col width="30" customWidth="1" min="13" max="13"/>
    <col width="18" customWidth="1" min="14" max="14"/>
    <col width="16" customWidth="1" min="15" max="15"/>
    <col width="16" customWidth="1" min="16" max="16"/>
    <col width="14" customWidth="1" min="17" max="17"/>
    <col width="20" customWidth="1" min="18" max="18"/>
    <col width="16" customWidth="1" min="19" max="19"/>
    <col width="30" customWidth="1" min="20" max="20"/>
    <col width="14" customWidth="1" min="21" max="21"/>
    <col width="15" customWidth="1" min="22" max="22"/>
    <col width="15" customWidth="1" min="23" max="23"/>
  </cols>
  <sheetData>
    <row r="1" ht="26" customHeight="1">
      <c r="A1" s="1" t="inlineStr">
        <is>
          <t>Widerspruch BG Bau – Fallübersicht 2026</t>
        </is>
      </c>
    </row>
    <row r="2" ht="34" customHeight="1">
      <c r="A2" s="2" t="inlineStr">
        <is>
          <t>Vorgangs-ID</t>
        </is>
      </c>
      <c r="B2" s="2" t="inlineStr">
        <is>
          <t>Objekt / Bauvorhaben</t>
        </is>
      </c>
      <c r="C2" s="2" t="inlineStr">
        <is>
          <t>Eigentümer / Ansprechpartner</t>
        </is>
      </c>
      <c r="D2" s="2" t="inlineStr">
        <is>
          <t>Stadt</t>
        </is>
      </c>
      <c r="E2" s="2" t="inlineStr">
        <is>
          <t>Bescheid-Datum</t>
        </is>
      </c>
      <c r="F2" s="2" t="inlineStr">
        <is>
          <t>Zugang am</t>
        </is>
      </c>
      <c r="G2" s="2" t="inlineStr">
        <is>
          <t>Widerspruchsfrist bis</t>
        </is>
      </c>
      <c r="H2" s="2" t="inlineStr">
        <is>
          <t>BG-Bau Aktenzeichen</t>
        </is>
      </c>
      <c r="I2" s="2" t="inlineStr">
        <is>
          <t>Bescheid-Art</t>
        </is>
      </c>
      <c r="J2" s="2" t="inlineStr">
        <is>
          <t>Beitragsforderung (€)</t>
        </is>
      </c>
      <c r="K2" s="2" t="inlineStr">
        <is>
          <t>Angesetzte Fläche (m²)</t>
        </is>
      </c>
      <c r="L2" s="2" t="inlineStr">
        <is>
          <t>Beitragssatz (€/m²)</t>
        </is>
      </c>
      <c r="M2" s="2" t="inlineStr">
        <is>
          <t>Begründung</t>
        </is>
      </c>
      <c r="N2" s="2" t="inlineStr">
        <is>
          <t>Widerspruch eingereicht am</t>
        </is>
      </c>
      <c r="O2" s="2" t="inlineStr">
        <is>
          <t>Widerspruchsstatus</t>
        </is>
      </c>
      <c r="P2" s="2" t="inlineStr">
        <is>
          <t>Antwort BG Bau am</t>
        </is>
      </c>
      <c r="Q2" s="2" t="inlineStr">
        <is>
          <t>Ergebnis</t>
        </is>
      </c>
      <c r="R2" s="2" t="inlineStr">
        <is>
          <t>Erstattungs-/Korrekturbetrag (€)</t>
        </is>
      </c>
      <c r="S2" s="2" t="inlineStr">
        <is>
          <t>Bearbeiter</t>
        </is>
      </c>
      <c r="T2" s="2" t="inlineStr">
        <is>
          <t>Notizen</t>
        </is>
      </c>
      <c r="U2" s="2" t="inlineStr">
        <is>
          <t>Friststatus</t>
        </is>
      </c>
      <c r="V2" s="2" t="inlineStr">
        <is>
          <t>Tage bis Fristende</t>
        </is>
      </c>
      <c r="W2" s="2" t="inlineStr">
        <is>
          <t>Fristprüfung</t>
        </is>
      </c>
    </row>
    <row r="3">
      <c r="A3" s="3" t="inlineStr">
        <is>
          <t>V-2026-001</t>
        </is>
      </c>
      <c r="B3" s="3" t="inlineStr">
        <is>
          <t>Wohnanlage Lindenhof</t>
        </is>
      </c>
      <c r="C3" s="3" t="inlineStr">
        <is>
          <t>Thomas Müller</t>
        </is>
      </c>
      <c r="D3" s="3" t="inlineStr">
        <is>
          <t>Berlin</t>
        </is>
      </c>
      <c r="E3" s="29" t="n">
        <v>46037</v>
      </c>
      <c r="F3" s="29" t="n">
        <v>46042</v>
      </c>
      <c r="G3" s="30">
        <f>F3+30</f>
        <v/>
      </c>
      <c r="H3" s="3" t="inlineStr">
        <is>
          <t>BGB-2026-4471</t>
        </is>
      </c>
      <c r="I3" s="3" t="inlineStr">
        <is>
          <t>Baustellenmeldung</t>
        </is>
      </c>
      <c r="J3" s="31" t="n">
        <v>4850</v>
      </c>
      <c r="K3" s="3" t="n">
        <v>1200</v>
      </c>
      <c r="L3" s="31">
        <f>IFERROR(J3/K3,0)</f>
        <v/>
      </c>
      <c r="M3" s="3" t="inlineStr">
        <is>
          <t>Flächenansatz zu hoch angesetzt</t>
        </is>
      </c>
      <c r="N3" s="30" t="n">
        <v>46058</v>
      </c>
      <c r="O3" s="7" t="inlineStr">
        <is>
          <t>eingereicht</t>
        </is>
      </c>
      <c r="P3" s="30" t="n"/>
      <c r="Q3" s="3" t="inlineStr">
        <is>
          <t>in Prüfung</t>
        </is>
      </c>
      <c r="R3" s="31">
        <f>IF(Q3="erfolgreich",J3*0.25,0)</f>
        <v/>
      </c>
      <c r="S3" s="3" t="inlineStr">
        <is>
          <t>Julia Wagner</t>
        </is>
      </c>
      <c r="T3" s="3" t="inlineStr">
        <is>
          <t>Bauunterlagen nachgereicht</t>
        </is>
      </c>
      <c r="U3" s="8">
        <f>IF(N3="","offen",IF(N3&lt;=G3,"fristgerecht","verspätet"))</f>
        <v/>
      </c>
      <c r="V3" s="8">
        <f>G3-TODAY()</f>
        <v/>
      </c>
      <c r="W3" s="8">
        <f>IF(TODAY()&gt;G3,"Frist abgelaufen","Frist offen")</f>
        <v/>
      </c>
    </row>
    <row r="4">
      <c r="A4" s="9" t="inlineStr">
        <is>
          <t>V-2026-002</t>
        </is>
      </c>
      <c r="B4" s="9" t="inlineStr">
        <is>
          <t>Bürokomplex Rheinblick</t>
        </is>
      </c>
      <c r="C4" s="9" t="inlineStr">
        <is>
          <t>Sabine Schneider</t>
        </is>
      </c>
      <c r="D4" s="9" t="inlineStr">
        <is>
          <t>München</t>
        </is>
      </c>
      <c r="E4" s="29" t="n">
        <v>46044</v>
      </c>
      <c r="F4" s="29" t="n">
        <v>46050</v>
      </c>
      <c r="G4" s="32">
        <f>F4+30</f>
        <v/>
      </c>
      <c r="H4" s="9" t="inlineStr">
        <is>
          <t>BGB-2026-4502</t>
        </is>
      </c>
      <c r="I4" s="9" t="inlineStr">
        <is>
          <t>Nachforderung</t>
        </is>
      </c>
      <c r="J4" s="33" t="n">
        <v>12300</v>
      </c>
      <c r="K4" s="9" t="n">
        <v>3100</v>
      </c>
      <c r="L4" s="33">
        <f>IFERROR(J4/K4,0)</f>
        <v/>
      </c>
      <c r="M4" s="9" t="inlineStr">
        <is>
          <t>Doppelte Erfassung der Beitragsfläche</t>
        </is>
      </c>
      <c r="N4" s="32" t="n">
        <v>46068</v>
      </c>
      <c r="O4" s="7" t="inlineStr">
        <is>
          <t>in Prüfung</t>
        </is>
      </c>
      <c r="P4" s="32" t="n"/>
      <c r="Q4" s="9" t="inlineStr">
        <is>
          <t>in Prüfung</t>
        </is>
      </c>
      <c r="R4" s="33">
        <f>IF(Q4="erfolgreich",J4*0.25,0)</f>
        <v/>
      </c>
      <c r="S4" s="9" t="inlineStr">
        <is>
          <t>Stefan Becker</t>
        </is>
      </c>
      <c r="T4" s="9" t="inlineStr">
        <is>
          <t>Warten auf Rückmeldung der BG Bau</t>
        </is>
      </c>
      <c r="U4" s="12">
        <f>IF(N4="","offen",IF(N4&lt;=G4,"fristgerecht","verspätet"))</f>
        <v/>
      </c>
      <c r="V4" s="12">
        <f>G4-TODAY()</f>
        <v/>
      </c>
      <c r="W4" s="12">
        <f>IF(TODAY()&gt;G4,"Frist abgelaufen","Frist offen")</f>
        <v/>
      </c>
    </row>
    <row r="5">
      <c r="A5" s="3" t="inlineStr">
        <is>
          <t>V-2026-003</t>
        </is>
      </c>
      <c r="B5" s="3" t="inlineStr">
        <is>
          <t>Gewerbepark Hafencity</t>
        </is>
      </c>
      <c r="C5" s="3" t="inlineStr">
        <is>
          <t>Michael Fischer</t>
        </is>
      </c>
      <c r="D5" s="3" t="inlineStr">
        <is>
          <t>Hamburg</t>
        </is>
      </c>
      <c r="E5" s="29" t="n">
        <v>46056</v>
      </c>
      <c r="F5" s="29" t="n">
        <v>46061</v>
      </c>
      <c r="G5" s="30">
        <f>F5+30</f>
        <v/>
      </c>
      <c r="H5" s="3" t="inlineStr">
        <is>
          <t>BGB-2026-4519</t>
        </is>
      </c>
      <c r="I5" s="3" t="inlineStr">
        <is>
          <t>Flächenkorrektur</t>
        </is>
      </c>
      <c r="J5" s="31" t="n">
        <v>7600</v>
      </c>
      <c r="K5" s="3" t="n">
        <v>1900</v>
      </c>
      <c r="L5" s="31">
        <f>IFERROR(J5/K5,0)</f>
        <v/>
      </c>
      <c r="M5" s="3" t="inlineStr">
        <is>
          <t>Fläche aus alten Bauunterlagen übernommen</t>
        </is>
      </c>
      <c r="N5" s="30" t="n">
        <v>46078</v>
      </c>
      <c r="O5" s="7" t="inlineStr">
        <is>
          <t>abgelehnt</t>
        </is>
      </c>
      <c r="P5" s="30" t="n">
        <v>46091</v>
      </c>
      <c r="Q5" s="3" t="inlineStr">
        <is>
          <t>abgelehnt</t>
        </is>
      </c>
      <c r="R5" s="31">
        <f>IF(Q5="erfolgreich",J5*0.25,0)</f>
        <v/>
      </c>
      <c r="S5" s="3" t="inlineStr">
        <is>
          <t>Andreas Hoffmann</t>
        </is>
      </c>
      <c r="T5" s="3" t="inlineStr">
        <is>
          <t>Erneuter Widerspruch wird geprüft</t>
        </is>
      </c>
      <c r="U5" s="8">
        <f>IF(N5="","offen",IF(N5&lt;=G5,"fristgerecht","verspätet"))</f>
        <v/>
      </c>
      <c r="V5" s="8">
        <f>G5-TODAY()</f>
        <v/>
      </c>
      <c r="W5" s="8">
        <f>IF(TODAY()&gt;G5,"Frist abgelaufen","Frist offen")</f>
        <v/>
      </c>
    </row>
    <row r="6">
      <c r="A6" s="9" t="inlineStr">
        <is>
          <t>V-2026-004</t>
        </is>
      </c>
      <c r="B6" s="9" t="inlineStr">
        <is>
          <t>Wohnpark Südstadt</t>
        </is>
      </c>
      <c r="C6" s="9" t="inlineStr">
        <is>
          <t>Andrea Weber</t>
        </is>
      </c>
      <c r="D6" s="9" t="inlineStr">
        <is>
          <t>Köln</t>
        </is>
      </c>
      <c r="E6" s="29" t="n">
        <v>46063</v>
      </c>
      <c r="F6" s="29" t="n">
        <v>46067</v>
      </c>
      <c r="G6" s="32">
        <f>F6+30</f>
        <v/>
      </c>
      <c r="H6" s="9" t="inlineStr">
        <is>
          <t>BGB-2026-4533</t>
        </is>
      </c>
      <c r="I6" s="9" t="inlineStr">
        <is>
          <t>Umlageprüfung</t>
        </is>
      </c>
      <c r="J6" s="33" t="n">
        <v>5400</v>
      </c>
      <c r="K6" s="9" t="n">
        <v>1350</v>
      </c>
      <c r="L6" s="33">
        <f>IFERROR(J6/K6,0)</f>
        <v/>
      </c>
      <c r="M6" s="9" t="inlineStr">
        <is>
          <t>Umlageschlüssel nicht nachvollziehbar</t>
        </is>
      </c>
      <c r="N6" s="32" t="n">
        <v>46082</v>
      </c>
      <c r="O6" s="7" t="inlineStr">
        <is>
          <t>erfolgreich</t>
        </is>
      </c>
      <c r="P6" s="32" t="n">
        <v>46101</v>
      </c>
      <c r="Q6" s="9" t="inlineStr">
        <is>
          <t>erfolgreich</t>
        </is>
      </c>
      <c r="R6" s="33">
        <f>IF(Q6="erfolgreich",J6*0.25,0)</f>
        <v/>
      </c>
      <c r="S6" s="9" t="inlineStr">
        <is>
          <t>Sabine Fischer</t>
        </is>
      </c>
      <c r="T6" s="9" t="inlineStr">
        <is>
          <t>Korrektur durch BG Bau bestätigt</t>
        </is>
      </c>
      <c r="U6" s="12">
        <f>IF(N6="","offen",IF(N6&lt;=G6,"fristgerecht","verspätet"))</f>
        <v/>
      </c>
      <c r="V6" s="12">
        <f>G6-TODAY()</f>
        <v/>
      </c>
      <c r="W6" s="12">
        <f>IF(TODAY()&gt;G6,"Frist abgelaufen","Frist offen")</f>
        <v/>
      </c>
    </row>
    <row r="7">
      <c r="A7" s="3" t="inlineStr">
        <is>
          <t>V-2026-005</t>
        </is>
      </c>
      <c r="B7" s="3" t="inlineStr">
        <is>
          <t>Neubau Mainufer</t>
        </is>
      </c>
      <c r="C7" s="3" t="inlineStr">
        <is>
          <t>Stefan Wagner</t>
        </is>
      </c>
      <c r="D7" s="3" t="inlineStr">
        <is>
          <t>Frankfurt</t>
        </is>
      </c>
      <c r="E7" s="29" t="n">
        <v>46071</v>
      </c>
      <c r="F7" s="29" t="n">
        <v>46077</v>
      </c>
      <c r="G7" s="30">
        <f>F7+30</f>
        <v/>
      </c>
      <c r="H7" s="3" t="inlineStr">
        <is>
          <t>BGB-2026-4547</t>
        </is>
      </c>
      <c r="I7" s="3" t="inlineStr">
        <is>
          <t>Schätzwertbescheid</t>
        </is>
      </c>
      <c r="J7" s="31" t="n">
        <v>9800</v>
      </c>
      <c r="K7" s="3" t="n">
        <v>2450</v>
      </c>
      <c r="L7" s="31">
        <f>IFERROR(J7/K7,0)</f>
        <v/>
      </c>
      <c r="M7" s="3" t="inlineStr">
        <is>
          <t>Schätzwert deutlich zu hoch angesetzt</t>
        </is>
      </c>
      <c r="N7" s="30" t="n"/>
      <c r="O7" s="7" t="inlineStr">
        <is>
          <t>offen</t>
        </is>
      </c>
      <c r="P7" s="30" t="n"/>
      <c r="Q7" s="3" t="inlineStr"/>
      <c r="R7" s="31">
        <f>IF(Q7="erfolgreich",J7*0.25,0)</f>
        <v/>
      </c>
      <c r="S7" s="3" t="inlineStr">
        <is>
          <t>Katrin Schulz</t>
        </is>
      </c>
      <c r="T7" s="3" t="inlineStr">
        <is>
          <t>Frist unbedingt beachten</t>
        </is>
      </c>
      <c r="U7" s="8">
        <f>IF(N7="","offen",IF(N7&lt;=G7,"fristgerecht","verspätet"))</f>
        <v/>
      </c>
      <c r="V7" s="8">
        <f>G7-TODAY()</f>
        <v/>
      </c>
      <c r="W7" s="8">
        <f>IF(TODAY()&gt;G7,"Frist abgelaufen","Frist offen")</f>
        <v/>
      </c>
    </row>
    <row r="8">
      <c r="A8" s="9" t="inlineStr">
        <is>
          <t>V-2026-006</t>
        </is>
      </c>
      <c r="B8" s="9" t="inlineStr">
        <is>
          <t>Wohnquartier Stadtmitte</t>
        </is>
      </c>
      <c r="C8" s="9" t="inlineStr">
        <is>
          <t>Petra Becker</t>
        </is>
      </c>
      <c r="D8" s="9" t="inlineStr">
        <is>
          <t>Stuttgart</t>
        </is>
      </c>
      <c r="E8" s="29" t="n">
        <v>46078</v>
      </c>
      <c r="F8" s="29" t="n">
        <v>46083</v>
      </c>
      <c r="G8" s="32">
        <f>F8+30</f>
        <v/>
      </c>
      <c r="H8" s="9" t="inlineStr">
        <is>
          <t>BGB-2026-4561</t>
        </is>
      </c>
      <c r="I8" s="9" t="inlineStr">
        <is>
          <t>Baustellenmeldung</t>
        </is>
      </c>
      <c r="J8" s="33" t="n">
        <v>3200</v>
      </c>
      <c r="K8" s="9" t="n">
        <v>800</v>
      </c>
      <c r="L8" s="33">
        <f>IFERROR(J8/K8,0)</f>
        <v/>
      </c>
      <c r="M8" s="9" t="inlineStr">
        <is>
          <t>Meldung wurde doppelt erfasst</t>
        </is>
      </c>
      <c r="N8" s="32" t="n">
        <v>46096</v>
      </c>
      <c r="O8" s="7" t="inlineStr">
        <is>
          <t>eingereicht</t>
        </is>
      </c>
      <c r="P8" s="32" t="n"/>
      <c r="Q8" s="9" t="inlineStr"/>
      <c r="R8" s="33">
        <f>IF(Q8="erfolgreich",J8*0.25,0)</f>
        <v/>
      </c>
      <c r="S8" s="9" t="inlineStr">
        <is>
          <t>Thomas Müller</t>
        </is>
      </c>
      <c r="T8" s="9" t="inlineStr">
        <is>
          <t>Einschreiben-Rückschein liegt vor</t>
        </is>
      </c>
      <c r="U8" s="12">
        <f>IF(N8="","offen",IF(N8&lt;=G8,"fristgerecht","verspätet"))</f>
        <v/>
      </c>
      <c r="V8" s="12">
        <f>G8-TODAY()</f>
        <v/>
      </c>
      <c r="W8" s="12">
        <f>IF(TODAY()&gt;G8,"Frist abgelaufen","Frist offen")</f>
        <v/>
      </c>
    </row>
    <row r="9">
      <c r="A9" s="3" t="inlineStr">
        <is>
          <t>V-2026-007</t>
        </is>
      </c>
      <c r="B9" s="3" t="inlineStr">
        <is>
          <t>Logistikzentrum Nord</t>
        </is>
      </c>
      <c r="C9" s="3" t="inlineStr">
        <is>
          <t>Andreas Hoffmann</t>
        </is>
      </c>
      <c r="D9" s="3" t="inlineStr">
        <is>
          <t>Düsseldorf</t>
        </is>
      </c>
      <c r="E9" s="29" t="n">
        <v>46084</v>
      </c>
      <c r="F9" s="29" t="n">
        <v>46089</v>
      </c>
      <c r="G9" s="30">
        <f>F9+30</f>
        <v/>
      </c>
      <c r="H9" s="3" t="inlineStr">
        <is>
          <t>BGB-2026-4578</t>
        </is>
      </c>
      <c r="I9" s="3" t="inlineStr">
        <is>
          <t>Nachforderung</t>
        </is>
      </c>
      <c r="J9" s="31" t="n">
        <v>15600</v>
      </c>
      <c r="K9" s="3" t="n">
        <v>3900</v>
      </c>
      <c r="L9" s="31">
        <f>IFERROR(J9/K9,0)</f>
        <v/>
      </c>
      <c r="M9" s="3" t="inlineStr">
        <is>
          <t>Nachforderung ohne erkennbare Rechtsgrundlage</t>
        </is>
      </c>
      <c r="N9" s="30" t="n">
        <v>46106</v>
      </c>
      <c r="O9" s="7" t="inlineStr">
        <is>
          <t>in Prüfung</t>
        </is>
      </c>
      <c r="P9" s="30" t="n"/>
      <c r="Q9" s="3" t="inlineStr">
        <is>
          <t>in Prüfung</t>
        </is>
      </c>
      <c r="R9" s="31">
        <f>IF(Q9="erfolgreich",J9*0.25,0)</f>
        <v/>
      </c>
      <c r="S9" s="3" t="inlineStr">
        <is>
          <t>Julia Wagner</t>
        </is>
      </c>
      <c r="T9" s="3" t="inlineStr">
        <is>
          <t>Rechtsgrundlage bei BG Bau angefordert</t>
        </is>
      </c>
      <c r="U9" s="8">
        <f>IF(N9="","offen",IF(N9&lt;=G9,"fristgerecht","verspätet"))</f>
        <v/>
      </c>
      <c r="V9" s="8">
        <f>G9-TODAY()</f>
        <v/>
      </c>
      <c r="W9" s="8">
        <f>IF(TODAY()&gt;G9,"Frist abgelaufen","Frist offen")</f>
        <v/>
      </c>
    </row>
    <row r="10">
      <c r="A10" s="9" t="inlineStr">
        <is>
          <t>V-2026-008</t>
        </is>
      </c>
      <c r="B10" s="9" t="inlineStr">
        <is>
          <t>Wohnanlage Auenpark</t>
        </is>
      </c>
      <c r="C10" s="9" t="inlineStr">
        <is>
          <t>Claudia Schäfer</t>
        </is>
      </c>
      <c r="D10" s="9" t="inlineStr">
        <is>
          <t>Leipzig</t>
        </is>
      </c>
      <c r="E10" s="29" t="n">
        <v>46093</v>
      </c>
      <c r="F10" s="29" t="n">
        <v>46098</v>
      </c>
      <c r="G10" s="32">
        <f>F10+30</f>
        <v/>
      </c>
      <c r="H10" s="9" t="inlineStr">
        <is>
          <t>BGB-2026-4590</t>
        </is>
      </c>
      <c r="I10" s="9" t="inlineStr">
        <is>
          <t>Flächenkorrektur</t>
        </is>
      </c>
      <c r="J10" s="33" t="n">
        <v>4100</v>
      </c>
      <c r="K10" s="9" t="n">
        <v>1025</v>
      </c>
      <c r="L10" s="33">
        <f>IFERROR(J10/K10,0)</f>
        <v/>
      </c>
      <c r="M10" s="9" t="inlineStr">
        <is>
          <t>Flächenangabe veraltet, Umbau nicht berücksichtigt</t>
        </is>
      </c>
      <c r="N10" s="32" t="n"/>
      <c r="O10" s="7" t="inlineStr">
        <is>
          <t>offen</t>
        </is>
      </c>
      <c r="P10" s="32" t="n"/>
      <c r="Q10" s="9" t="inlineStr"/>
      <c r="R10" s="33">
        <f>IF(Q10="erfolgreich",J10*0.25,0)</f>
        <v/>
      </c>
      <c r="S10" s="9" t="inlineStr">
        <is>
          <t>Stefan Becker</t>
        </is>
      </c>
      <c r="T10" s="9" t="inlineStr">
        <is>
          <t>Aktuelle Baupläne einholen</t>
        </is>
      </c>
      <c r="U10" s="12">
        <f>IF(N10="","offen",IF(N10&lt;=G10,"fristgerecht","verspätet"))</f>
        <v/>
      </c>
      <c r="V10" s="12">
        <f>G10-TODAY()</f>
        <v/>
      </c>
      <c r="W10" s="12">
        <f>IF(TODAY()&gt;G10,"Frist abgelaufen","Frist offen")</f>
        <v/>
      </c>
    </row>
    <row r="11">
      <c r="A11" s="3" t="inlineStr">
        <is>
          <t>V-2026-009</t>
        </is>
      </c>
      <c r="B11" s="3" t="inlineStr">
        <is>
          <t>Gewerbehof Elbtal</t>
        </is>
      </c>
      <c r="C11" s="3" t="inlineStr">
        <is>
          <t>Markus Bauer</t>
        </is>
      </c>
      <c r="D11" s="3" t="inlineStr">
        <is>
          <t>Dresden</t>
        </is>
      </c>
      <c r="E11" s="29" t="n">
        <v>46101</v>
      </c>
      <c r="F11" s="29" t="n">
        <v>46106</v>
      </c>
      <c r="G11" s="30">
        <f>F11+30</f>
        <v/>
      </c>
      <c r="H11" s="3" t="inlineStr">
        <is>
          <t>BGB-2026-4605</t>
        </is>
      </c>
      <c r="I11" s="3" t="inlineStr">
        <is>
          <t>Umlageprüfung</t>
        </is>
      </c>
      <c r="J11" s="31" t="n">
        <v>6700</v>
      </c>
      <c r="K11" s="3" t="n">
        <v>1675</v>
      </c>
      <c r="L11" s="31">
        <f>IFERROR(J11/K11,0)</f>
        <v/>
      </c>
      <c r="M11" s="3" t="inlineStr">
        <is>
          <t>Umlageschlüssel unklar dargestellt</t>
        </is>
      </c>
      <c r="N11" s="30" t="n">
        <v>46122</v>
      </c>
      <c r="O11" s="7" t="inlineStr">
        <is>
          <t>abgelehnt</t>
        </is>
      </c>
      <c r="P11" s="30" t="n">
        <v>46140</v>
      </c>
      <c r="Q11" s="3" t="inlineStr">
        <is>
          <t>abgelehnt</t>
        </is>
      </c>
      <c r="R11" s="31">
        <f>IF(Q11="erfolgreich",J11*0.25,0)</f>
        <v/>
      </c>
      <c r="S11" s="3" t="inlineStr">
        <is>
          <t>Andreas Hoffmann</t>
        </is>
      </c>
      <c r="T11" s="3" t="inlineStr">
        <is>
          <t>Weiterer Rechtsweg wird geprüft</t>
        </is>
      </c>
      <c r="U11" s="8">
        <f>IF(N11="","offen",IF(N11&lt;=G11,"fristgerecht","verspätet"))</f>
        <v/>
      </c>
      <c r="V11" s="8">
        <f>G11-TODAY()</f>
        <v/>
      </c>
      <c r="W11" s="8">
        <f>IF(TODAY()&gt;G11,"Frist abgelaufen","Frist offen")</f>
        <v/>
      </c>
    </row>
    <row r="12">
      <c r="A12" s="9" t="inlineStr">
        <is>
          <t>V-2026-010</t>
        </is>
      </c>
      <c r="B12" s="9" t="inlineStr">
        <is>
          <t>Wohnpark Leinehöhe</t>
        </is>
      </c>
      <c r="C12" s="9" t="inlineStr">
        <is>
          <t>Nicole Richter</t>
        </is>
      </c>
      <c r="D12" s="9" t="inlineStr">
        <is>
          <t>Hannover</t>
        </is>
      </c>
      <c r="E12" s="29" t="n">
        <v>46109</v>
      </c>
      <c r="F12" s="29" t="n">
        <v>46114</v>
      </c>
      <c r="G12" s="32">
        <f>F12+30</f>
        <v/>
      </c>
      <c r="H12" s="9" t="inlineStr">
        <is>
          <t>BGB-2026-4619</t>
        </is>
      </c>
      <c r="I12" s="9" t="inlineStr">
        <is>
          <t>Schätzwertbescheid</t>
        </is>
      </c>
      <c r="J12" s="33" t="n">
        <v>8900</v>
      </c>
      <c r="K12" s="9" t="n">
        <v>2225</v>
      </c>
      <c r="L12" s="33">
        <f>IFERROR(J12/K12,0)</f>
        <v/>
      </c>
      <c r="M12" s="9" t="inlineStr">
        <is>
          <t>Schätzwert unplausibel im Vergleich zur Fläche</t>
        </is>
      </c>
      <c r="N12" s="32" t="n">
        <v>46127</v>
      </c>
      <c r="O12" s="7" t="inlineStr">
        <is>
          <t>erfolgreich</t>
        </is>
      </c>
      <c r="P12" s="32" t="n">
        <v>46147</v>
      </c>
      <c r="Q12" s="9" t="inlineStr">
        <is>
          <t>erfolgreich</t>
        </is>
      </c>
      <c r="R12" s="33">
        <f>IF(Q12="erfolgreich",J12*0.25,0)</f>
        <v/>
      </c>
      <c r="S12" s="9" t="inlineStr">
        <is>
          <t>Katrin Schulz</t>
        </is>
      </c>
      <c r="T12" s="9" t="inlineStr">
        <is>
          <t>Korrekturbescheid erhalten</t>
        </is>
      </c>
      <c r="U12" s="12">
        <f>IF(N12="","offen",IF(N12&lt;=G12,"fristgerecht","verspätet"))</f>
        <v/>
      </c>
      <c r="V12" s="12">
        <f>G12-TODAY()</f>
        <v/>
      </c>
      <c r="W12" s="12">
        <f>IF(TODAY()&gt;G12,"Frist abgelaufen","Frist offen")</f>
        <v/>
      </c>
    </row>
    <row r="13"/>
    <row r="14">
      <c r="A14" s="13" t="inlineStr">
        <is>
          <t>Gesamt</t>
        </is>
      </c>
      <c r="J14" s="34">
        <f>SUM(J3:J12)</f>
        <v/>
      </c>
      <c r="R14" s="34">
        <f>SUM(R3:R12)</f>
        <v/>
      </c>
    </row>
  </sheetData>
  <mergeCells count="1">
    <mergeCell ref="A1:W1"/>
  </mergeCells>
  <conditionalFormatting sqref="O3:O12">
    <cfRule type="expression" priority="1" dxfId="0" stopIfTrue="1">
      <formula>O3="offen"</formula>
    </cfRule>
    <cfRule type="expression" priority="2" dxfId="1" stopIfTrue="1">
      <formula>O3="erfolgreich"</formula>
    </cfRule>
    <cfRule type="expression" priority="3" dxfId="2" stopIfTrue="1">
      <formula>O3="abgelehnt"</formula>
    </cfRule>
  </conditionalFormatting>
  <conditionalFormatting sqref="U3:U12">
    <cfRule type="expression" priority="4" dxfId="0" stopIfTrue="1">
      <formula>U3="offen"</formula>
    </cfRule>
    <cfRule type="expression" priority="5" dxfId="1" stopIfTrue="1">
      <formula>U3="fristgerecht"</formula>
    </cfRule>
    <cfRule type="expression" priority="6" dxfId="2" stopIfTrue="1">
      <formula>U3="verspätet"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 ht="26" customHeight="1">
      <c r="A1" s="15" t="inlineStr">
        <is>
          <t>Übersicht &amp; Kennzahlen – Widersprüche BG Bau</t>
        </is>
      </c>
    </row>
    <row r="2">
      <c r="A2" s="16" t="inlineStr">
        <is>
          <t>Kennzahl</t>
        </is>
      </c>
      <c r="B2" s="16" t="inlineStr">
        <is>
          <t>Wert</t>
        </is>
      </c>
    </row>
    <row r="3">
      <c r="A3" s="17" t="inlineStr">
        <is>
          <t>Anzahl Vorgänge</t>
        </is>
      </c>
      <c r="B3" s="18">
        <f>COUNTA(Widersprüche!A3:A12)</f>
        <v/>
      </c>
    </row>
    <row r="4">
      <c r="A4" s="19" t="inlineStr">
        <is>
          <t>Offen</t>
        </is>
      </c>
      <c r="B4" s="20">
        <f>COUNTIF(Widersprüche!O3:O12,"offen")</f>
        <v/>
      </c>
    </row>
    <row r="5">
      <c r="A5" s="17" t="inlineStr">
        <is>
          <t>Eingereicht</t>
        </is>
      </c>
      <c r="B5" s="18">
        <f>COUNTIF(Widersprüche!O3:O12,"eingereicht")</f>
        <v/>
      </c>
    </row>
    <row r="6">
      <c r="A6" s="19" t="inlineStr">
        <is>
          <t>In Prüfung</t>
        </is>
      </c>
      <c r="B6" s="20">
        <f>COUNTIF(Widersprüche!O3:O12,"in Prüfung")</f>
        <v/>
      </c>
    </row>
    <row r="7">
      <c r="A7" s="17" t="inlineStr">
        <is>
          <t>Erfolgreich</t>
        </is>
      </c>
      <c r="B7" s="18">
        <f>COUNTIF(Widersprüche!O3:O12,"erfolgreich")</f>
        <v/>
      </c>
    </row>
    <row r="8">
      <c r="A8" s="19" t="inlineStr">
        <is>
          <t>Abgelehnt</t>
        </is>
      </c>
      <c r="B8" s="20">
        <f>COUNTIF(Widersprüche!O3:O12,"abgelehnt")</f>
        <v/>
      </c>
    </row>
    <row r="9">
      <c r="A9" s="17" t="inlineStr">
        <is>
          <t>Summe Beitragsforderung (€)</t>
        </is>
      </c>
      <c r="B9" s="35">
        <f>SUM(Widersprüche!J3:J12)</f>
        <v/>
      </c>
    </row>
    <row r="10">
      <c r="A10" s="19" t="inlineStr">
        <is>
          <t>Summe Erstattung/Korrektur (€)</t>
        </is>
      </c>
      <c r="B10" s="36">
        <f>SUM(Widersprüche!R3:R12)</f>
        <v/>
      </c>
    </row>
    <row r="11">
      <c r="A11" s="17" t="inlineStr">
        <is>
          <t>Erfolgsquote</t>
        </is>
      </c>
      <c r="B11" s="37">
        <f>IFERROR(B7/B3,0)</f>
        <v/>
      </c>
    </row>
    <row r="12"/>
    <row r="13"/>
    <row r="14">
      <c r="A14" s="24" t="inlineStr">
        <is>
          <t>Status</t>
        </is>
      </c>
      <c r="B14" s="24" t="inlineStr">
        <is>
          <t>Anzahl</t>
        </is>
      </c>
    </row>
    <row r="15">
      <c r="A15" s="25" t="inlineStr">
        <is>
          <t>offen</t>
        </is>
      </c>
      <c r="B15" s="25">
        <f>COUNTIF(Widersprüche!O3:O12,"offen")</f>
        <v/>
      </c>
    </row>
    <row r="16">
      <c r="A16" s="25" t="inlineStr">
        <is>
          <t>eingereicht</t>
        </is>
      </c>
      <c r="B16" s="25">
        <f>COUNTIF(Widersprüche!O3:O12,"eingereicht")</f>
        <v/>
      </c>
    </row>
    <row r="17">
      <c r="A17" s="25" t="inlineStr">
        <is>
          <t>in Prüfung</t>
        </is>
      </c>
      <c r="B17" s="25">
        <f>COUNTIF(Widersprüche!O3:O12,"in Prüfung")</f>
        <v/>
      </c>
    </row>
    <row r="18">
      <c r="A18" s="25" t="inlineStr">
        <is>
          <t>erfolgreich</t>
        </is>
      </c>
      <c r="B18" s="25">
        <f>COUNTIF(Widersprüche!O3:O12,"erfolgreich")</f>
        <v/>
      </c>
    </row>
    <row r="19">
      <c r="A19" s="25" t="inlineStr">
        <is>
          <t>abgelehnt</t>
        </is>
      </c>
      <c r="B19" s="25">
        <f>COUNTIF(Widersprüche!O3:O12,"abgelehnt")</f>
        <v/>
      </c>
    </row>
    <row r="20"/>
    <row r="21"/>
    <row r="22">
      <c r="A22" s="24" t="inlineStr">
        <is>
          <t>Bescheid-Art</t>
        </is>
      </c>
      <c r="B22" s="24" t="inlineStr">
        <is>
          <t>Anzahl</t>
        </is>
      </c>
    </row>
    <row r="23">
      <c r="A23" s="25" t="inlineStr">
        <is>
          <t>Baustellenmeldung</t>
        </is>
      </c>
      <c r="B23" s="25">
        <f>COUNTIF(Widersprüche!I3:I12,"Baustellenmeldung")</f>
        <v/>
      </c>
    </row>
    <row r="24">
      <c r="A24" s="25" t="inlineStr">
        <is>
          <t>Nachforderung</t>
        </is>
      </c>
      <c r="B24" s="25">
        <f>COUNTIF(Widersprüche!I3:I12,"Nachforderung")</f>
        <v/>
      </c>
    </row>
    <row r="25">
      <c r="A25" s="25" t="inlineStr">
        <is>
          <t>Flächenkorrektur</t>
        </is>
      </c>
      <c r="B25" s="25">
        <f>COUNTIF(Widersprüche!I3:I12,"Flächenkorrektur")</f>
        <v/>
      </c>
    </row>
    <row r="26">
      <c r="A26" s="25" t="inlineStr">
        <is>
          <t>Umlageprüfung</t>
        </is>
      </c>
      <c r="B26" s="25">
        <f>COUNTIF(Widersprüche!I3:I12,"Umlageprüfung")</f>
        <v/>
      </c>
    </row>
    <row r="27">
      <c r="A27" s="25" t="inlineStr">
        <is>
          <t>Schätzwertbescheid</t>
        </is>
      </c>
      <c r="B27" s="25">
        <f>COUNTIF(Widersprüche!I3:I12,"Schätzwertbescheid")</f>
        <v/>
      </c>
    </row>
    <row r="28"/>
    <row r="29"/>
    <row r="30">
      <c r="A30" s="26" t="inlineStr">
        <is>
          <t>Hinweis: Fristen prüfen, Zugangsnachweise sichern, Widerspruch begründen.</t>
        </is>
      </c>
    </row>
  </sheetData>
  <mergeCells count="2">
    <mergeCell ref="A1:H1"/>
    <mergeCell ref="A30:H3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40" customWidth="1" min="2" max="2"/>
    <col width="40" customWidth="1" min="3" max="3"/>
    <col width="14" customWidth="1" min="4" max="4"/>
    <col width="14" customWidth="1" min="5" max="5"/>
  </cols>
  <sheetData>
    <row r="1" ht="26" customHeight="1">
      <c r="A1" s="15" t="inlineStr">
        <is>
          <t>Fristen &amp; praktische Hinweise – Widerspruch BG Bau</t>
        </is>
      </c>
    </row>
    <row r="2" ht="24" customHeight="1">
      <c r="A2" s="2" t="inlineStr">
        <is>
          <t>Thema</t>
        </is>
      </c>
      <c r="B2" s="2" t="inlineStr">
        <is>
          <t>Beschreibung</t>
        </is>
      </c>
      <c r="C2" s="2" t="inlineStr">
        <is>
          <t>Praxis-Hinweis</t>
        </is>
      </c>
      <c r="D2" s="2" t="inlineStr">
        <is>
          <t>Relevanz</t>
        </is>
      </c>
      <c r="E2" s="2" t="inlineStr">
        <is>
          <t>Statusampel</t>
        </is>
      </c>
    </row>
    <row r="3">
      <c r="A3" s="27" t="inlineStr">
        <is>
          <t>Widerspruchsfrist</t>
        </is>
      </c>
      <c r="B3" s="27" t="inlineStr">
        <is>
          <t>Bescheid ist binnen 1 Monat ab Zugang schriftlich anzufechten.</t>
        </is>
      </c>
      <c r="C3" s="27" t="inlineStr">
        <is>
          <t>Frist im Kalender vermerken und mit Widerspruchsfrist bis abgleichen.</t>
        </is>
      </c>
      <c r="D3" s="27" t="inlineStr">
        <is>
          <t>kritisch</t>
        </is>
      </c>
      <c r="E3" s="8">
        <f>IF(D3="kritisch","Achtung","OK")</f>
        <v/>
      </c>
    </row>
    <row r="4">
      <c r="A4" s="28" t="inlineStr">
        <is>
          <t>Zugangsnachweis</t>
        </is>
      </c>
      <c r="B4" s="28" t="inlineStr">
        <is>
          <t>Datum des tatsächlichen Zugangs entscheidet über den Fristbeginn.</t>
        </is>
      </c>
      <c r="C4" s="28" t="inlineStr">
        <is>
          <t>Einschreiben/Rückschein, Faxprotokoll oder E-Mail-Eingang sichern.</t>
        </is>
      </c>
      <c r="D4" s="28" t="inlineStr">
        <is>
          <t>kritisch</t>
        </is>
      </c>
      <c r="E4" s="12">
        <f>IF(D4="kritisch","Achtung","OK")</f>
        <v/>
      </c>
    </row>
    <row r="5">
      <c r="A5" s="27" t="inlineStr">
        <is>
          <t>Akteneinsicht</t>
        </is>
      </c>
      <c r="B5" s="27" t="inlineStr">
        <is>
          <t>Berechtigung zur Einsicht in die Beitragsberechnung der BG Bau.</t>
        </is>
      </c>
      <c r="C5" s="27" t="inlineStr">
        <is>
          <t>Akteneinsicht frühzeitig schriftlich beantragen.</t>
        </is>
      </c>
      <c r="D5" s="27" t="inlineStr">
        <is>
          <t>hoch</t>
        </is>
      </c>
      <c r="E5" s="8">
        <f>IF(D5="kritisch","Achtung","OK")</f>
        <v/>
      </c>
    </row>
    <row r="6">
      <c r="A6" s="28" t="inlineStr">
        <is>
          <t>Begründung des Widerspruchs</t>
        </is>
      </c>
      <c r="B6" s="28" t="inlineStr">
        <is>
          <t>Ohne nachvollziehbare Begründung wird der Widerspruch häufig abgelehnt.</t>
        </is>
      </c>
      <c r="C6" s="28" t="inlineStr">
        <is>
          <t>Konkrete Punkte (Fläche, Satz, Zeitraum) klar benennen.</t>
        </is>
      </c>
      <c r="D6" s="28" t="inlineStr">
        <is>
          <t>hoch</t>
        </is>
      </c>
      <c r="E6" s="12">
        <f>IF(D6="kritisch","Achtung","OK")</f>
        <v/>
      </c>
    </row>
    <row r="7">
      <c r="A7" s="27" t="inlineStr">
        <is>
          <t>BetrKV-/Umlagebezug</t>
        </is>
      </c>
      <c r="B7" s="27" t="inlineStr">
        <is>
          <t>Umlage- und Beitragsgrundsätze mit den Bauunterlagen abgleichen.</t>
        </is>
      </c>
      <c r="C7" s="27" t="inlineStr">
        <is>
          <t>Umlageschlüssel dokumentieren und mit Bescheid vergleichen.</t>
        </is>
      </c>
      <c r="D7" s="27" t="inlineStr">
        <is>
          <t>mittel</t>
        </is>
      </c>
      <c r="E7" s="8">
        <f>IF(D7="kritisch","Achtung","OK")</f>
        <v/>
      </c>
    </row>
    <row r="8">
      <c r="A8" s="28" t="inlineStr">
        <is>
          <t>Flächenangabe prüfen</t>
        </is>
      </c>
      <c r="B8" s="28" t="inlineStr">
        <is>
          <t>Angesetzte Fläche stimmt oft nicht mit aktuellen Bauunterlagen überein.</t>
        </is>
      </c>
      <c r="C8" s="28" t="inlineStr">
        <is>
          <t>Flächenansatz mit Bauplänen und Baugenehmigung abgleichen.</t>
        </is>
      </c>
      <c r="D8" s="28" t="inlineStr">
        <is>
          <t>hoch</t>
        </is>
      </c>
      <c r="E8" s="12">
        <f>IF(D8="kritisch","Achtung","OK")</f>
        <v/>
      </c>
    </row>
    <row r="9">
      <c r="A9" s="27" t="inlineStr">
        <is>
          <t>Beitragsberechnung plausibilisieren</t>
        </is>
      </c>
      <c r="B9" s="27" t="inlineStr">
        <is>
          <t>Beitragssatz je m² kann fehlerhaft berechnet sein.</t>
        </is>
      </c>
      <c r="C9" s="27" t="inlineStr">
        <is>
          <t>Beitragssatz gegen Vorjahreswerte und Referenzsätze prüfen.</t>
        </is>
      </c>
      <c r="D9" s="27" t="inlineStr">
        <is>
          <t>mittel</t>
        </is>
      </c>
      <c r="E9" s="8">
        <f>IF(D9="kritisch","Achtung","OK")</f>
        <v/>
      </c>
    </row>
    <row r="10">
      <c r="A10" s="28" t="inlineStr">
        <is>
          <t>Fristverlängerung beantragen</t>
        </is>
      </c>
      <c r="B10" s="28" t="inlineStr">
        <is>
          <t>Bei Bedarf kann eine kurze Fristverlängerung beantragt werden.</t>
        </is>
      </c>
      <c r="C10" s="28" t="inlineStr">
        <is>
          <t>Antrag frühzeitig und schriftlich vor Fristablauf stellen.</t>
        </is>
      </c>
      <c r="D10" s="28" t="inlineStr">
        <is>
          <t>mittel</t>
        </is>
      </c>
      <c r="E10" s="12">
        <f>IF(D10="kritisch","Achtung","OK")</f>
        <v/>
      </c>
    </row>
    <row r="11">
      <c r="A11" s="27" t="inlineStr">
        <is>
          <t>DSGVO / Dokumentation</t>
        </is>
      </c>
      <c r="B11" s="27" t="inlineStr">
        <is>
          <t>Alle Vorgänge und Schriftwechsel sind nachvollziehbar zu dokumentieren.</t>
        </is>
      </c>
      <c r="C11" s="27" t="inlineStr">
        <is>
          <t>Digitale Ablage mit Versionsstand und Zeitstempel führen.</t>
        </is>
      </c>
      <c r="D11" s="27" t="inlineStr">
        <is>
          <t>niedrig</t>
        </is>
      </c>
      <c r="E11" s="8">
        <f>IF(D11="kritisch","Achtung","OK")</f>
        <v/>
      </c>
    </row>
    <row r="12">
      <c r="A12" s="28" t="inlineStr">
        <is>
          <t>Rechtsbehelfsbelehrung prüfen</t>
        </is>
      </c>
      <c r="B12" s="28" t="inlineStr">
        <is>
          <t>Fehlerhafte Belehrung kann Fristverlängerung bewirken.</t>
        </is>
      </c>
      <c r="C12" s="28" t="inlineStr">
        <is>
          <t>Rechtsbehelfsbelehrung im Bescheid genau kontrollieren.</t>
        </is>
      </c>
      <c r="D12" s="28" t="inlineStr">
        <is>
          <t>hoch</t>
        </is>
      </c>
      <c r="E12" s="12">
        <f>IF(D12="kritisch","Achtung","OK")</f>
        <v/>
      </c>
    </row>
    <row r="13"/>
    <row r="14"/>
    <row r="15">
      <c r="A15" s="26" t="inlineStr">
        <is>
          <t>Diese Vorlage dient der internen Verwaltung von Widersprüchen gegen BG-Bau-Bescheide und ersetzt keine Rechtsberatung.</t>
        </is>
      </c>
    </row>
  </sheetData>
  <mergeCells count="2">
    <mergeCell ref="A1:E1"/>
    <mergeCell ref="A15:E15"/>
  </mergeCells>
  <conditionalFormatting sqref="E3:E12">
    <cfRule type="expression" priority="1" dxfId="2" stopIfTrue="1">
      <formula>E3="Achtung"</formula>
    </cfRule>
    <cfRule type="expression" priority="2" dxfId="1" stopIfTrue="1">
      <formula>E3="OK"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2026-07-14T01:42:11Z</dcterms:created>
  <dcterms:modified xmlns:dcterms="http://purl.org/dc/terms/" xmlns:xsi="http://www.w3.org/2001/XMLSchema-instance" xsi:type="dcterms:W3CDTF">2026-07-14T01:42:11Z</dcterms:modified>
</cp:coreProperties>
</file>