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adenrechnung" sheetId="1" state="visible" r:id="rId1"/>
    <sheet xmlns:r="http://schemas.openxmlformats.org/officeDocument/2006/relationships" name="Versicherung &amp; Kalkulation" sheetId="2" state="visible" r:id="rId2"/>
    <sheet xmlns:r="http://schemas.openxmlformats.org/officeDocument/2006/relationships" name="Dashboard &amp; Auswertung" sheetId="3" state="visible" r:id="rId3"/>
    <sheet xmlns:r="http://schemas.openxmlformats.org/officeDocument/2006/relationships" name="Hinweise" sheetId="4" state="visible" r:id="rId4"/>
  </sheets>
  <definedNames>
    <definedName name="_xlnm._FilterDatabase" localSheetId="0" hidden="1">'Schadenrechnung'!$A$2:$W$12</definedName>
    <definedName name="_xlnm._FilterDatabase" localSheetId="1" hidden="1">'Versicherung &amp; Kalkulation'!$A$2:$J$10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TT.MM.JJJJ"/>
    <numFmt numFmtId="165" formatCode="#.##0,00 &quot;€&quot;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color rgb="001E293B"/>
      <sz val="13"/>
    </font>
    <font>
      <name val="Calibri"/>
      <b val="1"/>
      <color rgb="00C8102E"/>
      <sz val="11"/>
    </font>
    <font>
      <b val="1"/>
      <sz val="12"/>
    </font>
    <font>
      <b val="1"/>
      <color rgb="001E293B"/>
    </font>
  </fonts>
  <fills count="8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EEF2F7"/>
        <bgColor rgb="00EEF2F7"/>
      </patternFill>
    </fill>
    <fill>
      <patternFill patternType="solid">
        <fgColor rgb="002C4C73"/>
        <bgColor rgb="002C4C73"/>
      </patternFill>
    </fill>
    <fill>
      <patternFill patternType="solid">
        <fgColor rgb="00F1F5F9"/>
        <b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/>
    </xf>
    <xf numFmtId="165" fontId="0" fillId="4" borderId="1" applyAlignment="1" pivotButton="0" quotePrefix="0" xfId="0">
      <alignment horizontal="right" vertical="center"/>
    </xf>
    <xf numFmtId="9" fontId="0" fillId="4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/>
    </xf>
    <xf numFmtId="165" fontId="0" fillId="5" borderId="1" applyAlignment="1" pivotButton="0" quotePrefix="0" xfId="0">
      <alignment horizontal="right" vertical="center"/>
    </xf>
    <xf numFmtId="9" fontId="0" fillId="5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1" fillId="0" borderId="0" pivotButton="0" quotePrefix="0" xfId="0"/>
    <xf numFmtId="0" fontId="4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0" fontId="0" fillId="4" borderId="1" pivotButton="0" quotePrefix="0" xfId="0"/>
    <xf numFmtId="165" fontId="0" fillId="4" borderId="1" pivotButton="0" quotePrefix="0" xfId="0"/>
    <xf numFmtId="166" fontId="0" fillId="4" borderId="1" pivotButton="0" quotePrefix="0" xfId="0"/>
    <xf numFmtId="0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3" fillId="0" borderId="0" pivotButton="0" quotePrefix="0" xfId="0"/>
    <xf numFmtId="165" fontId="3" fillId="0" borderId="0" pivotButton="0" quotePrefix="0" xfId="0"/>
    <xf numFmtId="165" fontId="0" fillId="0" borderId="0" pivotButton="0" quotePrefix="0" xfId="0"/>
    <xf numFmtId="0" fontId="3" fillId="0" borderId="1" pivotButton="0" quotePrefix="0" xfId="0"/>
    <xf numFmtId="165" fontId="5" fillId="7" borderId="1" pivotButton="0" quotePrefix="0" xfId="0"/>
    <xf numFmtId="1" fontId="5" fillId="7" borderId="1" pivotButton="0" quotePrefix="0" xfId="0"/>
    <xf numFmtId="166" fontId="5" fillId="7" borderId="1" pivotButton="0" quotePrefix="0" xfId="0"/>
    <xf numFmtId="0" fontId="6" fillId="0" borderId="0" pivotButton="0" quotePrefix="0" xfId="0"/>
    <xf numFmtId="0" fontId="2" fillId="6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7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9C3"/>
          <bgColor rgb="00FEF9C3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 nach Bereich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 &amp; Auswertung'!B15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 &amp; Auswertung'!$A$16:$A$21</f>
            </numRef>
          </cat>
          <val>
            <numRef>
              <f>'Dashboard &amp; Auswertung'!$B$16:$B$21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Bereich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Bruttobetrag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Erstattungsfähig vs. Eigenanteil</a:t>
            </a:r>
          </a:p>
        </rich>
      </tx>
    </title>
    <plotArea>
      <pieChart>
        <varyColors val="1"/>
        <ser>
          <idx val="0"/>
          <order val="0"/>
          <tx>
            <strRef>
              <f>'Dashboard &amp; Auswertung'!B25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 &amp; Auswertung'!$A$26:$A$27</f>
            </numRef>
          </cat>
          <val>
            <numRef>
              <f>'Dashboard &amp; Auswertung'!$B$26:$B$27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Rechnungsbetrag nach Stadt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 &amp; Auswertung'!B31</f>
            </strRef>
          </tx>
          <spPr>
            <a:solidFill xmlns:a="http://schemas.openxmlformats.org/drawingml/2006/main">
              <a:srgbClr val="2C4C73"/>
            </a:solidFill>
            <a:ln xmlns:a="http://schemas.openxmlformats.org/drawingml/2006/main">
              <a:prstDash val="solid"/>
            </a:ln>
          </spPr>
          <cat>
            <numRef>
              <f>'Dashboard &amp; Auswertung'!$A$32:$A$41</f>
            </numRef>
          </cat>
          <val>
            <numRef>
              <f>'Dashboard &amp; Auswertung'!$B$32:$B$41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Bruttobetrag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Stadt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32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3" customWidth="1" min="1" max="1"/>
    <col width="15" customWidth="1" min="2" max="2"/>
    <col width="34" customWidth="1" min="3" max="3"/>
    <col width="12" customWidth="1" min="4" max="4"/>
    <col width="14" customWidth="1" min="5" max="5"/>
    <col width="26" customWidth="1" min="6" max="6"/>
    <col width="13" customWidth="1" min="7" max="7"/>
    <col width="30" customWidth="1" min="8" max="8"/>
    <col width="8" customWidth="1" min="9" max="9"/>
    <col width="10" customWidth="1" min="10" max="10"/>
    <col width="14" customWidth="1" min="11" max="11"/>
    <col width="16" customWidth="1" min="12" max="12"/>
    <col width="10" customWidth="1" min="13" max="13"/>
    <col width="14" customWidth="1" min="14" max="14"/>
    <col width="14" customWidth="1" min="15" max="15"/>
    <col width="24" customWidth="1" min="16" max="16"/>
    <col width="16" customWidth="1" min="17" max="17"/>
    <col width="15" customWidth="1" min="18" max="18"/>
    <col width="15" customWidth="1" min="19" max="19"/>
    <col width="13" customWidth="1" min="20" max="20"/>
    <col width="16" customWidth="1" min="21" max="21"/>
    <col width="26" customWidth="1" min="22" max="22"/>
    <col width="28" customWidth="1" min="23" max="23"/>
  </cols>
  <sheetData>
    <row r="1" ht="28" customHeight="1">
      <c r="A1" s="1" t="inlineStr">
        <is>
          <t>Wasserschaden-Rechnung – Schadensübersicht 2026</t>
        </is>
      </c>
    </row>
    <row r="2">
      <c r="A2" s="2" t="inlineStr">
        <is>
          <t>Schadens-ID</t>
        </is>
      </c>
      <c r="B2" s="2" t="inlineStr">
        <is>
          <t>Rechnungsdatum</t>
        </is>
      </c>
      <c r="C2" s="2" t="inlineStr">
        <is>
          <t>Objekt / Adresse</t>
        </is>
      </c>
      <c r="D2" s="2" t="inlineStr">
        <is>
          <t>Stadt</t>
        </is>
      </c>
      <c r="E2" s="2" t="inlineStr">
        <is>
          <t>Einheit / Lage</t>
        </is>
      </c>
      <c r="F2" s="2" t="inlineStr">
        <is>
          <t>Ursache des Wasserschadens</t>
        </is>
      </c>
      <c r="G2" s="2" t="inlineStr">
        <is>
          <t>Bereich</t>
        </is>
      </c>
      <c r="H2" s="2" t="inlineStr">
        <is>
          <t>Leistung / Position</t>
        </is>
      </c>
      <c r="I2" s="2" t="inlineStr">
        <is>
          <t>Menge</t>
        </is>
      </c>
      <c r="J2" s="2" t="inlineStr">
        <is>
          <t>Einheit</t>
        </is>
      </c>
      <c r="K2" s="2" t="inlineStr">
        <is>
          <t>Einzelpreis netto</t>
        </is>
      </c>
      <c r="L2" s="2" t="inlineStr">
        <is>
          <t>Zwischensumme netto</t>
        </is>
      </c>
      <c r="M2" s="2" t="inlineStr">
        <is>
          <t>MwSt.-Satz</t>
        </is>
      </c>
      <c r="N2" s="2" t="inlineStr">
        <is>
          <t>MwSt.-Betrag</t>
        </is>
      </c>
      <c r="O2" s="2" t="inlineStr">
        <is>
          <t>Bruttobetrag</t>
        </is>
      </c>
      <c r="P2" s="2" t="inlineStr">
        <is>
          <t>Versicherer</t>
        </is>
      </c>
      <c r="Q2" s="2" t="inlineStr">
        <is>
          <t>Versicherungsnummer</t>
        </is>
      </c>
      <c r="R2" s="2" t="inlineStr">
        <is>
          <t>Selbstbeteiligung</t>
        </is>
      </c>
      <c r="S2" s="2" t="inlineStr">
        <is>
          <t>Erstattungsfähig</t>
        </is>
      </c>
      <c r="T2" s="2" t="inlineStr">
        <is>
          <t>Eigenanteil</t>
        </is>
      </c>
      <c r="U2" s="2" t="inlineStr">
        <is>
          <t>Zahlungsstatus</t>
        </is>
      </c>
      <c r="V2" s="2" t="inlineStr">
        <is>
          <t>Rechnungssteller</t>
        </is>
      </c>
      <c r="W2" s="2" t="inlineStr">
        <is>
          <t>Hinweis</t>
        </is>
      </c>
    </row>
    <row r="3">
      <c r="A3" s="3" t="inlineStr">
        <is>
          <t>WS-2026-001</t>
        </is>
      </c>
      <c r="B3" s="4" t="inlineStr">
        <is>
          <t>05.01.2026</t>
        </is>
      </c>
      <c r="C3" s="3" t="inlineStr">
        <is>
          <t>Hauptstraße 12 (Mieter: Thomas Müller)</t>
        </is>
      </c>
      <c r="D3" s="3" t="inlineStr">
        <is>
          <t>Berlin</t>
        </is>
      </c>
      <c r="E3" s="3" t="inlineStr">
        <is>
          <t>2. OG rechts</t>
        </is>
      </c>
      <c r="F3" s="3" t="inlineStr">
        <is>
          <t>Rohrbruch Küche</t>
        </is>
      </c>
      <c r="G3" s="3" t="inlineStr">
        <is>
          <t>Trocknung</t>
        </is>
      </c>
      <c r="H3" s="3" t="inlineStr">
        <is>
          <t>Bautrockner Aufstellung</t>
        </is>
      </c>
      <c r="I3" s="5" t="n">
        <v>5</v>
      </c>
      <c r="J3" s="3" t="inlineStr">
        <is>
          <t>Tage</t>
        </is>
      </c>
      <c r="K3" s="6" t="n">
        <v>45</v>
      </c>
      <c r="L3" s="6">
        <f>I3*K3</f>
        <v/>
      </c>
      <c r="M3" s="7" t="n">
        <v>0.19</v>
      </c>
      <c r="N3" s="6">
        <f>L3*M3</f>
        <v/>
      </c>
      <c r="O3" s="6">
        <f>L3+N3</f>
        <v/>
      </c>
      <c r="P3" s="3" t="inlineStr">
        <is>
          <t>Allianz Versicherung AG</t>
        </is>
      </c>
      <c r="Q3" s="3" t="inlineStr">
        <is>
          <t>ALL-2026-4471</t>
        </is>
      </c>
      <c r="R3" s="6">
        <f>IFERROR(VLOOKUP(P3,'Versicherung &amp; Kalkulation'!$A$3:$J$12,7,FALSE),250.0)</f>
        <v/>
      </c>
      <c r="S3" s="6">
        <f>IF(O3&gt;R3,O3-R3,0)</f>
        <v/>
      </c>
      <c r="T3" s="6">
        <f>IF(O3&gt;S3,O3-S3,O3)</f>
        <v/>
      </c>
      <c r="U3" s="8" t="inlineStr">
        <is>
          <t>Offen</t>
        </is>
      </c>
      <c r="V3" s="3" t="inlineStr">
        <is>
          <t>Trocknungstechnik Müller GmbH</t>
        </is>
      </c>
      <c r="W3" s="3">
        <f>IFERROR(VLOOKUP(P3,'Versicherung &amp; Kalkulation'!$A$3:$J$12,9,FALSE),"")</f>
        <v/>
      </c>
    </row>
    <row r="4">
      <c r="A4" s="9" t="inlineStr">
        <is>
          <t>WS-2026-002</t>
        </is>
      </c>
      <c r="B4" s="10" t="inlineStr">
        <is>
          <t>12.01.2026</t>
        </is>
      </c>
      <c r="C4" s="9" t="inlineStr">
        <is>
          <t>Leopoldstraße 88 (Mieterin: Sabine Schneider)</t>
        </is>
      </c>
      <c r="D4" s="9" t="inlineStr">
        <is>
          <t>München</t>
        </is>
      </c>
      <c r="E4" s="9" t="inlineStr">
        <is>
          <t>3. OG links</t>
        </is>
      </c>
      <c r="F4" s="9" t="inlineStr">
        <is>
          <t>Waschmaschinenschlauch geplatzt</t>
        </is>
      </c>
      <c r="G4" s="9" t="inlineStr">
        <is>
          <t>Boden</t>
        </is>
      </c>
      <c r="H4" s="9" t="inlineStr">
        <is>
          <t>Estrich-Trocknung</t>
        </is>
      </c>
      <c r="I4" s="11" t="n">
        <v>3</v>
      </c>
      <c r="J4" s="9" t="inlineStr">
        <is>
          <t>Tage</t>
        </is>
      </c>
      <c r="K4" s="12" t="n">
        <v>180</v>
      </c>
      <c r="L4" s="12">
        <f>I4*K4</f>
        <v/>
      </c>
      <c r="M4" s="13" t="n">
        <v>0.19</v>
      </c>
      <c r="N4" s="12">
        <f>L4*M4</f>
        <v/>
      </c>
      <c r="O4" s="12">
        <f>L4+N4</f>
        <v/>
      </c>
      <c r="P4" s="9" t="inlineStr">
        <is>
          <t>AXA Konzern AG</t>
        </is>
      </c>
      <c r="Q4" s="9" t="inlineStr">
        <is>
          <t>AXA-2026-8823</t>
        </is>
      </c>
      <c r="R4" s="12">
        <f>IFERROR(VLOOKUP(P4,'Versicherung &amp; Kalkulation'!$A$3:$J$12,7,FALSE),500.0)</f>
        <v/>
      </c>
      <c r="S4" s="12">
        <f>IF(O4&gt;R4,O4-R4,0)</f>
        <v/>
      </c>
      <c r="T4" s="12">
        <f>IF(O4&gt;S4,O4-S4,O4)</f>
        <v/>
      </c>
      <c r="U4" s="8" t="inlineStr">
        <is>
          <t>Teilweise bezahlt</t>
        </is>
      </c>
      <c r="V4" s="9" t="inlineStr">
        <is>
          <t>Estrichservice Bayern GmbH</t>
        </is>
      </c>
      <c r="W4" s="9">
        <f>IFERROR(VLOOKUP(P4,'Versicherung &amp; Kalkulation'!$A$3:$J$12,9,FALSE),"")</f>
        <v/>
      </c>
    </row>
    <row r="5">
      <c r="A5" s="3" t="inlineStr">
        <is>
          <t>WS-2026-003</t>
        </is>
      </c>
      <c r="B5" s="4" t="inlineStr">
        <is>
          <t>20.01.2026</t>
        </is>
      </c>
      <c r="C5" s="3" t="inlineStr">
        <is>
          <t>Rathausallee 4 (Mieter: Michael Fischer)</t>
        </is>
      </c>
      <c r="D5" s="3" t="inlineStr">
        <is>
          <t>Hamburg</t>
        </is>
      </c>
      <c r="E5" s="3" t="inlineStr">
        <is>
          <t>EG</t>
        </is>
      </c>
      <c r="F5" s="3" t="inlineStr">
        <is>
          <t>Leckortung nach Wasserschaden</t>
        </is>
      </c>
      <c r="G5" s="3" t="inlineStr">
        <is>
          <t>Wand</t>
        </is>
      </c>
      <c r="H5" s="3" t="inlineStr">
        <is>
          <t>Wandinstandsetzung</t>
        </is>
      </c>
      <c r="I5" s="5" t="n">
        <v>12</v>
      </c>
      <c r="J5" s="3" t="inlineStr">
        <is>
          <t>qm</t>
        </is>
      </c>
      <c r="K5" s="6" t="n">
        <v>65</v>
      </c>
      <c r="L5" s="6">
        <f>I5*K5</f>
        <v/>
      </c>
      <c r="M5" s="7" t="n">
        <v>0.19</v>
      </c>
      <c r="N5" s="6">
        <f>L5*M5</f>
        <v/>
      </c>
      <c r="O5" s="6">
        <f>L5+N5</f>
        <v/>
      </c>
      <c r="P5" s="3" t="inlineStr">
        <is>
          <t>HUK-Coburg</t>
        </is>
      </c>
      <c r="Q5" s="3" t="inlineStr">
        <is>
          <t>HUK-2026-1190</t>
        </is>
      </c>
      <c r="R5" s="6">
        <f>IFERROR(VLOOKUP(P5,'Versicherung &amp; Kalkulation'!$A$3:$J$12,7,FALSE),250.0)</f>
        <v/>
      </c>
      <c r="S5" s="6">
        <f>IF(O5&gt;R5,O5-R5,0)</f>
        <v/>
      </c>
      <c r="T5" s="6">
        <f>IF(O5&gt;S5,O5-S5,O5)</f>
        <v/>
      </c>
      <c r="U5" s="8" t="inlineStr">
        <is>
          <t>Offen</t>
        </is>
      </c>
      <c r="V5" s="3" t="inlineStr">
        <is>
          <t>Sanierung Nord GmbH</t>
        </is>
      </c>
      <c r="W5" s="3">
        <f>IFERROR(VLOOKUP(P5,'Versicherung &amp; Kalkulation'!$A$3:$J$12,9,FALSE),"")</f>
        <v/>
      </c>
    </row>
    <row r="6">
      <c r="A6" s="9" t="inlineStr">
        <is>
          <t>WS-2026-004</t>
        </is>
      </c>
      <c r="B6" s="10" t="inlineStr">
        <is>
          <t>02.02.2026</t>
        </is>
      </c>
      <c r="C6" s="9" t="inlineStr">
        <is>
          <t>Ringstraße 21 (Mieterin: Andrea Weber)</t>
        </is>
      </c>
      <c r="D6" s="9" t="inlineStr">
        <is>
          <t>Köln</t>
        </is>
      </c>
      <c r="E6" s="9" t="inlineStr">
        <is>
          <t>1. OG</t>
        </is>
      </c>
      <c r="F6" s="9" t="inlineStr">
        <is>
          <t>Feuchteschaden Elektrik</t>
        </is>
      </c>
      <c r="G6" s="9" t="inlineStr">
        <is>
          <t>Elektrik</t>
        </is>
      </c>
      <c r="H6" s="9" t="inlineStr">
        <is>
          <t>Elektrikerprüfung</t>
        </is>
      </c>
      <c r="I6" s="11" t="n">
        <v>2</v>
      </c>
      <c r="J6" s="9" t="inlineStr">
        <is>
          <t>Std.</t>
        </is>
      </c>
      <c r="K6" s="12" t="n">
        <v>120</v>
      </c>
      <c r="L6" s="12">
        <f>I6*K6</f>
        <v/>
      </c>
      <c r="M6" s="13" t="n">
        <v>0.19</v>
      </c>
      <c r="N6" s="12">
        <f>L6*M6</f>
        <v/>
      </c>
      <c r="O6" s="12">
        <f>L6+N6</f>
        <v/>
      </c>
      <c r="P6" s="9" t="inlineStr">
        <is>
          <t>ERGO Group</t>
        </is>
      </c>
      <c r="Q6" s="9" t="inlineStr">
        <is>
          <t>ERGO-2026-3357</t>
        </is>
      </c>
      <c r="R6" s="12">
        <f>IFERROR(VLOOKUP(P6,'Versicherung &amp; Kalkulation'!$A$3:$J$12,7,FALSE),500.0)</f>
        <v/>
      </c>
      <c r="S6" s="12">
        <f>IF(O6&gt;R6,O6-R6,0)</f>
        <v/>
      </c>
      <c r="T6" s="12">
        <f>IF(O6&gt;S6,O6-S6,O6)</f>
        <v/>
      </c>
      <c r="U6" s="8" t="inlineStr">
        <is>
          <t>Bezahlt</t>
        </is>
      </c>
      <c r="V6" s="9" t="inlineStr">
        <is>
          <t>Elektro Rheinland KG</t>
        </is>
      </c>
      <c r="W6" s="9">
        <f>IFERROR(VLOOKUP(P6,'Versicherung &amp; Kalkulation'!$A$3:$J$12,9,FALSE),"")</f>
        <v/>
      </c>
    </row>
    <row r="7">
      <c r="A7" s="3" t="inlineStr">
        <is>
          <t>WS-2026-005</t>
        </is>
      </c>
      <c r="B7" s="4" t="inlineStr">
        <is>
          <t>15.02.2026</t>
        </is>
      </c>
      <c r="C7" s="3" t="inlineStr">
        <is>
          <t>Berger Straße 9 (Mieter: Stefan Wagner)</t>
        </is>
      </c>
      <c r="D7" s="3" t="inlineStr">
        <is>
          <t>Frankfurt</t>
        </is>
      </c>
      <c r="E7" s="3" t="inlineStr">
        <is>
          <t>4. OG</t>
        </is>
      </c>
      <c r="F7" s="3" t="inlineStr">
        <is>
          <t>Rohrbruch Bad</t>
        </is>
      </c>
      <c r="G7" s="3" t="inlineStr">
        <is>
          <t>Trocknung</t>
        </is>
      </c>
      <c r="H7" s="3" t="inlineStr">
        <is>
          <t>Teppichentfernung und Trocknung</t>
        </is>
      </c>
      <c r="I7" s="5" t="n">
        <v>4</v>
      </c>
      <c r="J7" s="3" t="inlineStr">
        <is>
          <t>Tage</t>
        </is>
      </c>
      <c r="K7" s="6" t="n">
        <v>95</v>
      </c>
      <c r="L7" s="6">
        <f>I7*K7</f>
        <v/>
      </c>
      <c r="M7" s="7" t="n">
        <v>0.19</v>
      </c>
      <c r="N7" s="6">
        <f>L7*M7</f>
        <v/>
      </c>
      <c r="O7" s="6">
        <f>L7+N7</f>
        <v/>
      </c>
      <c r="P7" s="3" t="inlineStr">
        <is>
          <t>Zurich Gruppe Deutschland</t>
        </is>
      </c>
      <c r="Q7" s="3" t="inlineStr">
        <is>
          <t>ZUR-2026-9021</t>
        </is>
      </c>
      <c r="R7" s="6">
        <f>IFERROR(VLOOKUP(P7,'Versicherung &amp; Kalkulation'!$A$3:$J$12,7,FALSE),250.0)</f>
        <v/>
      </c>
      <c r="S7" s="6">
        <f>IF(O7&gt;R7,O7-R7,0)</f>
        <v/>
      </c>
      <c r="T7" s="6">
        <f>IF(O7&gt;S7,O7-S7,O7)</f>
        <v/>
      </c>
      <c r="U7" s="8" t="inlineStr">
        <is>
          <t>Offen</t>
        </is>
      </c>
      <c r="V7" s="3" t="inlineStr">
        <is>
          <t>Trocken &amp; Sauber GmbH</t>
        </is>
      </c>
      <c r="W7" s="3">
        <f>IFERROR(VLOOKUP(P7,'Versicherung &amp; Kalkulation'!$A$3:$J$12,9,FALSE),"")</f>
        <v/>
      </c>
    </row>
    <row r="8">
      <c r="A8" s="9" t="inlineStr">
        <is>
          <t>WS-2026-006</t>
        </is>
      </c>
      <c r="B8" s="10" t="inlineStr">
        <is>
          <t>28.02.2026</t>
        </is>
      </c>
      <c r="C8" s="9" t="inlineStr">
        <is>
          <t>Königstraße 55 (Mieterin: Petra Becker)</t>
        </is>
      </c>
      <c r="D8" s="9" t="inlineStr">
        <is>
          <t>Stuttgart</t>
        </is>
      </c>
      <c r="E8" s="9" t="inlineStr">
        <is>
          <t>EG</t>
        </is>
      </c>
      <c r="F8" s="9" t="inlineStr">
        <is>
          <t>Feuchtigkeit nach Starkregen</t>
        </is>
      </c>
      <c r="G8" s="9" t="inlineStr">
        <is>
          <t>Sonstiges</t>
        </is>
      </c>
      <c r="H8" s="9" t="inlineStr">
        <is>
          <t>Schimmelsanierung inkl. Silikonfugen</t>
        </is>
      </c>
      <c r="I8" s="11" t="n">
        <v>8</v>
      </c>
      <c r="J8" s="9" t="inlineStr">
        <is>
          <t>qm</t>
        </is>
      </c>
      <c r="K8" s="12" t="n">
        <v>75</v>
      </c>
      <c r="L8" s="12">
        <f>I8*K8</f>
        <v/>
      </c>
      <c r="M8" s="13" t="n">
        <v>0.19</v>
      </c>
      <c r="N8" s="12">
        <f>L8*M8</f>
        <v/>
      </c>
      <c r="O8" s="12">
        <f>L8+N8</f>
        <v/>
      </c>
      <c r="P8" s="9" t="inlineStr">
        <is>
          <t>Generali Deutschland</t>
        </is>
      </c>
      <c r="Q8" s="9" t="inlineStr">
        <is>
          <t>GEN-2026-6612</t>
        </is>
      </c>
      <c r="R8" s="12">
        <f>IFERROR(VLOOKUP(P8,'Versicherung &amp; Kalkulation'!$A$3:$J$12,7,FALSE),500.0)</f>
        <v/>
      </c>
      <c r="S8" s="12">
        <f>IF(O8&gt;R8,O8-R8,0)</f>
        <v/>
      </c>
      <c r="T8" s="12">
        <f>IF(O8&gt;S8,O8-S8,O8)</f>
        <v/>
      </c>
      <c r="U8" s="8" t="inlineStr">
        <is>
          <t>Teilweise bezahlt</t>
        </is>
      </c>
      <c r="V8" s="9" t="inlineStr">
        <is>
          <t>Sanierung Süd GmbH</t>
        </is>
      </c>
      <c r="W8" s="9">
        <f>IFERROR(VLOOKUP(P8,'Versicherung &amp; Kalkulation'!$A$3:$J$12,9,FALSE),"")</f>
        <v/>
      </c>
    </row>
    <row r="9">
      <c r="A9" s="3" t="inlineStr">
        <is>
          <t>WS-2026-007</t>
        </is>
      </c>
      <c r="B9" s="4" t="inlineStr">
        <is>
          <t>10.03.2026</t>
        </is>
      </c>
      <c r="C9" s="3" t="inlineStr">
        <is>
          <t>Bahnhofstraße 3 (Mieter: Andreas Hoffmann)</t>
        </is>
      </c>
      <c r="D9" s="3" t="inlineStr">
        <is>
          <t>Düsseldorf</t>
        </is>
      </c>
      <c r="E9" s="3" t="inlineStr">
        <is>
          <t>2. OG</t>
        </is>
      </c>
      <c r="F9" s="3" t="inlineStr">
        <is>
          <t>Rohrbruch Heizungsanlage</t>
        </is>
      </c>
      <c r="G9" s="3" t="inlineStr">
        <is>
          <t>Boden</t>
        </is>
      </c>
      <c r="H9" s="3" t="inlineStr">
        <is>
          <t>Bodenaufbau und Malerarbeiten</t>
        </is>
      </c>
      <c r="I9" s="5" t="n">
        <v>15</v>
      </c>
      <c r="J9" s="3" t="inlineStr">
        <is>
          <t>qm</t>
        </is>
      </c>
      <c r="K9" s="6" t="n">
        <v>58</v>
      </c>
      <c r="L9" s="6">
        <f>I9*K9</f>
        <v/>
      </c>
      <c r="M9" s="7" t="n">
        <v>0.19</v>
      </c>
      <c r="N9" s="6">
        <f>L9*M9</f>
        <v/>
      </c>
      <c r="O9" s="6">
        <f>L9+N9</f>
        <v/>
      </c>
      <c r="P9" s="3" t="inlineStr">
        <is>
          <t>R+V Versicherung</t>
        </is>
      </c>
      <c r="Q9" s="3" t="inlineStr">
        <is>
          <t>RV-2026-2245</t>
        </is>
      </c>
      <c r="R9" s="6">
        <f>IFERROR(VLOOKUP(P9,'Versicherung &amp; Kalkulation'!$A$3:$J$12,7,FALSE),250.0)</f>
        <v/>
      </c>
      <c r="S9" s="6">
        <f>IF(O9&gt;R9,O9-R9,0)</f>
        <v/>
      </c>
      <c r="T9" s="6">
        <f>IF(O9&gt;S9,O9-S9,O9)</f>
        <v/>
      </c>
      <c r="U9" s="8" t="inlineStr">
        <is>
          <t>Offen</t>
        </is>
      </c>
      <c r="V9" s="3" t="inlineStr">
        <is>
          <t>Malerbetrieb Rheinland</t>
        </is>
      </c>
      <c r="W9" s="3">
        <f>IFERROR(VLOOKUP(P9,'Versicherung &amp; Kalkulation'!$A$3:$J$12,9,FALSE),"")</f>
        <v/>
      </c>
    </row>
    <row r="10">
      <c r="A10" s="9" t="inlineStr">
        <is>
          <t>WS-2026-008</t>
        </is>
      </c>
      <c r="B10" s="10" t="inlineStr">
        <is>
          <t>22.03.2026</t>
        </is>
      </c>
      <c r="C10" s="9" t="inlineStr">
        <is>
          <t>Gartenweg 17 (Mieterin: Claudia Schäfer)</t>
        </is>
      </c>
      <c r="D10" s="9" t="inlineStr">
        <is>
          <t>Leipzig</t>
        </is>
      </c>
      <c r="E10" s="9" t="inlineStr">
        <is>
          <t>3. OG</t>
        </is>
      </c>
      <c r="F10" s="9" t="inlineStr">
        <is>
          <t>Wasseraustritt Spülmaschine</t>
        </is>
      </c>
      <c r="G10" s="9" t="inlineStr">
        <is>
          <t>Reinigung</t>
        </is>
      </c>
      <c r="H10" s="9" t="inlineStr">
        <is>
          <t>Möbelzwischenlagerung und Endreinigung</t>
        </is>
      </c>
      <c r="I10" s="11" t="n">
        <v>1</v>
      </c>
      <c r="J10" s="9" t="inlineStr">
        <is>
          <t>Pauschale</t>
        </is>
      </c>
      <c r="K10" s="12" t="n">
        <v>480</v>
      </c>
      <c r="L10" s="12">
        <f>I10*K10</f>
        <v/>
      </c>
      <c r="M10" s="13" t="n">
        <v>0.19</v>
      </c>
      <c r="N10" s="12">
        <f>L10*M10</f>
        <v/>
      </c>
      <c r="O10" s="12">
        <f>L10+N10</f>
        <v/>
      </c>
      <c r="P10" s="9" t="inlineStr">
        <is>
          <t>VHV Gruppe</t>
        </is>
      </c>
      <c r="Q10" s="9" t="inlineStr">
        <is>
          <t>VHV-2026-7789</t>
        </is>
      </c>
      <c r="R10" s="12">
        <f>IFERROR(VLOOKUP(P10,'Versicherung &amp; Kalkulation'!$A$3:$J$12,7,FALSE),250.0)</f>
        <v/>
      </c>
      <c r="S10" s="12">
        <f>IF(O10&gt;R10,O10-R10,0)</f>
        <v/>
      </c>
      <c r="T10" s="12">
        <f>IF(O10&gt;S10,O10-S10,O10)</f>
        <v/>
      </c>
      <c r="U10" s="8" t="inlineStr">
        <is>
          <t>Bezahlt</t>
        </is>
      </c>
      <c r="V10" s="9" t="inlineStr">
        <is>
          <t>Umzugsservice Leipzig GmbH</t>
        </is>
      </c>
      <c r="W10" s="9">
        <f>IFERROR(VLOOKUP(P10,'Versicherung &amp; Kalkulation'!$A$3:$J$12,9,FALSE),"")</f>
        <v/>
      </c>
    </row>
    <row r="11">
      <c r="A11" s="3" t="inlineStr">
        <is>
          <t>WS-2026-009</t>
        </is>
      </c>
      <c r="B11" s="4" t="inlineStr">
        <is>
          <t>04.04.2026</t>
        </is>
      </c>
      <c r="C11" s="3" t="inlineStr">
        <is>
          <t>Elbstraße 41 (Mieter: Markus Bauer)</t>
        </is>
      </c>
      <c r="D11" s="3" t="inlineStr">
        <is>
          <t>Dresden</t>
        </is>
      </c>
      <c r="E11" s="3" t="inlineStr">
        <is>
          <t>1. OG</t>
        </is>
      </c>
      <c r="F11" s="3" t="inlineStr">
        <is>
          <t>Feuchteschaden Außenwand</t>
        </is>
      </c>
      <c r="G11" s="3" t="inlineStr">
        <is>
          <t>Wand</t>
        </is>
      </c>
      <c r="H11" s="3" t="inlineStr">
        <is>
          <t>Feuchtemessung und Putzarbeiten</t>
        </is>
      </c>
      <c r="I11" s="5" t="n">
        <v>10</v>
      </c>
      <c r="J11" s="3" t="inlineStr">
        <is>
          <t>qm</t>
        </is>
      </c>
      <c r="K11" s="6" t="n">
        <v>70</v>
      </c>
      <c r="L11" s="6">
        <f>I11*K11</f>
        <v/>
      </c>
      <c r="M11" s="7" t="n">
        <v>0.19</v>
      </c>
      <c r="N11" s="6">
        <f>L11*M11</f>
        <v/>
      </c>
      <c r="O11" s="6">
        <f>L11+N11</f>
        <v/>
      </c>
      <c r="P11" s="3" t="inlineStr">
        <is>
          <t>HUK-Coburg</t>
        </is>
      </c>
      <c r="Q11" s="3" t="inlineStr">
        <is>
          <t>HUK-2026-4498</t>
        </is>
      </c>
      <c r="R11" s="6">
        <f>IFERROR(VLOOKUP(P11,'Versicherung &amp; Kalkulation'!$A$3:$J$12,7,FALSE),250.0)</f>
        <v/>
      </c>
      <c r="S11" s="6">
        <f>IF(O11&gt;R11,O11-R11,0)</f>
        <v/>
      </c>
      <c r="T11" s="6">
        <f>IF(O11&gt;S11,O11-S11,O11)</f>
        <v/>
      </c>
      <c r="U11" s="8" t="inlineStr">
        <is>
          <t>Offen</t>
        </is>
      </c>
      <c r="V11" s="3" t="inlineStr">
        <is>
          <t>Putz &amp; Stuck Dresden</t>
        </is>
      </c>
      <c r="W11" s="3">
        <f>IFERROR(VLOOKUP(P11,'Versicherung &amp; Kalkulation'!$A$3:$J$12,9,FALSE),"")</f>
        <v/>
      </c>
    </row>
    <row r="12">
      <c r="A12" s="9" t="inlineStr">
        <is>
          <t>WS-2026-010</t>
        </is>
      </c>
      <c r="B12" s="10" t="inlineStr">
        <is>
          <t>18.11.2026</t>
        </is>
      </c>
      <c r="C12" s="9" t="inlineStr">
        <is>
          <t>Podbielskistraße 66 (Mieterin: Nicole Richter)</t>
        </is>
      </c>
      <c r="D12" s="9" t="inlineStr">
        <is>
          <t>Hannover</t>
        </is>
      </c>
      <c r="E12" s="9" t="inlineStr">
        <is>
          <t>4. OG</t>
        </is>
      </c>
      <c r="F12" s="9" t="inlineStr">
        <is>
          <t>Rohrbruch Waschküche</t>
        </is>
      </c>
      <c r="G12" s="9" t="inlineStr">
        <is>
          <t>Trocknung</t>
        </is>
      </c>
      <c r="H12" s="9" t="inlineStr">
        <is>
          <t>Bautrockner-Miete und Endreinigung</t>
        </is>
      </c>
      <c r="I12" s="11" t="n">
        <v>6</v>
      </c>
      <c r="J12" s="9" t="inlineStr">
        <is>
          <t>Tage</t>
        </is>
      </c>
      <c r="K12" s="12" t="n">
        <v>2800</v>
      </c>
      <c r="L12" s="12">
        <f>I12*K12</f>
        <v/>
      </c>
      <c r="M12" s="13" t="n">
        <v>0.19</v>
      </c>
      <c r="N12" s="12">
        <f>L12*M12</f>
        <v/>
      </c>
      <c r="O12" s="12">
        <f>L12+N12</f>
        <v/>
      </c>
      <c r="P12" s="9" t="inlineStr">
        <is>
          <t>AXA Konzern AG</t>
        </is>
      </c>
      <c r="Q12" s="9" t="inlineStr">
        <is>
          <t>AXA-2026-5541</t>
        </is>
      </c>
      <c r="R12" s="12">
        <f>IFERROR(VLOOKUP(P12,'Versicherung &amp; Kalkulation'!$A$3:$J$12,7,FALSE),500.0)</f>
        <v/>
      </c>
      <c r="S12" s="12">
        <f>IF(O12&gt;R12,O12-R12,0)</f>
        <v/>
      </c>
      <c r="T12" s="12">
        <f>IF(O12&gt;S12,O12-S12,O12)</f>
        <v/>
      </c>
      <c r="U12" s="8" t="inlineStr">
        <is>
          <t>Offen</t>
        </is>
      </c>
      <c r="V12" s="9" t="inlineStr">
        <is>
          <t>Trocknungstechnik Nord GmbH</t>
        </is>
      </c>
      <c r="W12" s="9">
        <f>IFERROR(VLOOKUP(P12,'Versicherung &amp; Kalkulation'!$A$3:$J$12,9,FALSE),"")</f>
        <v/>
      </c>
    </row>
    <row r="13">
      <c r="A13" s="14" t="n"/>
      <c r="B13" s="14" t="n"/>
      <c r="C13" s="14" t="n"/>
      <c r="D13" s="14" t="n"/>
      <c r="E13" s="14" t="n"/>
      <c r="F13" s="14" t="n"/>
      <c r="G13" s="14" t="n"/>
      <c r="H13" s="15" t="inlineStr">
        <is>
          <t>Gesamtsumme</t>
        </is>
      </c>
      <c r="I13" s="16" t="n"/>
      <c r="J13" s="14" t="n"/>
      <c r="K13" s="17" t="n"/>
      <c r="L13" s="18">
        <f>SUM(L3:L12)</f>
        <v/>
      </c>
      <c r="M13" s="14" t="n"/>
      <c r="N13" s="18">
        <f>SUM(N3:N12)</f>
        <v/>
      </c>
      <c r="O13" s="18">
        <f>SUM(O3:O12)</f>
        <v/>
      </c>
      <c r="P13" s="14" t="n"/>
      <c r="Q13" s="14" t="n"/>
      <c r="R13" s="18">
        <f>SUM(R3:R12)</f>
        <v/>
      </c>
      <c r="S13" s="18">
        <f>SUM(S3:S12)</f>
        <v/>
      </c>
      <c r="T13" s="18">
        <f>SUM(T3:T12)</f>
        <v/>
      </c>
      <c r="U13" s="14" t="n"/>
      <c r="V13" s="14" t="n"/>
      <c r="W13" s="14" t="n"/>
    </row>
  </sheetData>
  <autoFilter ref="A2:W12"/>
  <mergeCells count="1">
    <mergeCell ref="A1:W1"/>
  </mergeCells>
  <conditionalFormatting sqref="U3:U12">
    <cfRule type="expression" priority="1" dxfId="0" stopIfTrue="1">
      <formula>U3="Bezahlt"</formula>
    </cfRule>
    <cfRule type="expression" priority="2" dxfId="1" stopIfTrue="1">
      <formula>U3="Offen"</formula>
    </cfRule>
    <cfRule type="expression" priority="3" dxfId="2" stopIfTrue="1">
      <formula>U3="Teilweise bezahlt"</formula>
    </cfRule>
  </conditionalFormatting>
  <conditionalFormatting sqref="T3:T12">
    <cfRule type="cellIs" priority="4" operator="greaterThan" dxfId="3">
      <formula>0</formula>
    </cfRule>
  </conditionalFormatting>
  <dataValidations count="2">
    <dataValidation sqref="U3:U12" showErrorMessage="1" showInputMessage="1" allowBlank="1" type="list">
      <formula1>"Offen,Teilweise bezahlt,Bezahlt"</formula1>
    </dataValidation>
    <dataValidation sqref="M3:M12" showErrorMessage="1" showInputMessage="1" allowBlank="1" type="list">
      <formula1>"0.07,0.19"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20" customWidth="1" min="3" max="3"/>
    <col width="15" customWidth="1" min="4" max="4"/>
    <col width="26" customWidth="1" min="5" max="5"/>
    <col width="24" customWidth="1" min="6" max="6"/>
    <col width="15" customWidth="1" min="7" max="7"/>
    <col width="15" customWidth="1" min="8" max="8"/>
    <col width="18" customWidth="1" min="9" max="9"/>
    <col width="26" customWidth="1" min="10" max="10"/>
  </cols>
  <sheetData>
    <row r="1" ht="26" customHeight="1">
      <c r="A1" s="19" t="inlineStr">
        <is>
          <t>Versicherungsdaten &amp; Kalkulation</t>
        </is>
      </c>
    </row>
    <row r="2">
      <c r="A2" s="2" t="inlineStr">
        <is>
          <t>Versicherer</t>
        </is>
      </c>
      <c r="B2" s="2" t="inlineStr">
        <is>
          <t>Police / Vertrag</t>
        </is>
      </c>
      <c r="C2" s="2" t="inlineStr">
        <is>
          <t>Ansprechpartner</t>
        </is>
      </c>
      <c r="D2" s="2" t="inlineStr">
        <is>
          <t>Telefon</t>
        </is>
      </c>
      <c r="E2" s="2" t="inlineStr">
        <is>
          <t>E-Mail</t>
        </is>
      </c>
      <c r="F2" s="2" t="inlineStr">
        <is>
          <t>Deckungsart</t>
        </is>
      </c>
      <c r="G2" s="2" t="inlineStr">
        <is>
          <t>Selbstbeteiligung</t>
        </is>
      </c>
      <c r="H2" s="2" t="inlineStr">
        <is>
          <t>Max. Erstattung</t>
        </is>
      </c>
      <c r="I2" s="2" t="inlineStr">
        <is>
          <t>Bearbeitungsstatus</t>
        </is>
      </c>
      <c r="J2" s="2" t="inlineStr">
        <is>
          <t>Kommentar</t>
        </is>
      </c>
    </row>
    <row r="3">
      <c r="A3" s="3" t="inlineStr">
        <is>
          <t>Allianz Versicherung AG</t>
        </is>
      </c>
      <c r="B3" s="3" t="inlineStr">
        <is>
          <t>ALL-P-990211</t>
        </is>
      </c>
      <c r="C3" s="3" t="inlineStr">
        <is>
          <t>Herr Klaus Meier</t>
        </is>
      </c>
      <c r="D3" s="3" t="inlineStr">
        <is>
          <t>030 12345678</t>
        </is>
      </c>
      <c r="E3" s="3" t="inlineStr">
        <is>
          <t>meier@allianz-schaden.de</t>
        </is>
      </c>
      <c r="F3" s="3" t="inlineStr">
        <is>
          <t>Leitungswasser</t>
        </is>
      </c>
      <c r="G3" s="6" t="n">
        <v>250</v>
      </c>
      <c r="H3" s="6" t="n">
        <v>25000</v>
      </c>
      <c r="I3" s="3" t="inlineStr">
        <is>
          <t>In Bearbeitung</t>
        </is>
      </c>
      <c r="J3" s="3" t="inlineStr">
        <is>
          <t>Standarddeckung</t>
        </is>
      </c>
    </row>
    <row r="4">
      <c r="A4" s="9" t="inlineStr">
        <is>
          <t>AXA Konzern AG</t>
        </is>
      </c>
      <c r="B4" s="9" t="inlineStr">
        <is>
          <t>AXA-P-337781</t>
        </is>
      </c>
      <c r="C4" s="9" t="inlineStr">
        <is>
          <t>Frau Julia Kramer</t>
        </is>
      </c>
      <c r="D4" s="9" t="inlineStr">
        <is>
          <t>089 98765432</t>
        </is>
      </c>
      <c r="E4" s="9" t="inlineStr">
        <is>
          <t>kramer@axa.de</t>
        </is>
      </c>
      <c r="F4" s="9" t="inlineStr">
        <is>
          <t>Leitungswasser &amp; Elementar</t>
        </is>
      </c>
      <c r="G4" s="12" t="n">
        <v>500</v>
      </c>
      <c r="H4" s="12" t="n">
        <v>30000</v>
      </c>
      <c r="I4" s="9" t="inlineStr">
        <is>
          <t>Gutachter beauftragt</t>
        </is>
      </c>
      <c r="J4" s="9" t="inlineStr">
        <is>
          <t>Erhöhter Selbstbehalt</t>
        </is>
      </c>
    </row>
    <row r="5">
      <c r="A5" s="3" t="inlineStr">
        <is>
          <t>HUK-Coburg</t>
        </is>
      </c>
      <c r="B5" s="3" t="inlineStr">
        <is>
          <t>HUK-P-115533</t>
        </is>
      </c>
      <c r="C5" s="3" t="inlineStr">
        <is>
          <t>Herr Peter Lang</t>
        </is>
      </c>
      <c r="D5" s="3" t="inlineStr">
        <is>
          <t>0221 5566778</t>
        </is>
      </c>
      <c r="E5" s="3" t="inlineStr">
        <is>
          <t>lang@huk-coburg.de</t>
        </is>
      </c>
      <c r="F5" s="3" t="inlineStr">
        <is>
          <t>Leitungswasser</t>
        </is>
      </c>
      <c r="G5" s="6" t="n">
        <v>250</v>
      </c>
      <c r="H5" s="6" t="n">
        <v>20000</v>
      </c>
      <c r="I5" s="3" t="inlineStr">
        <is>
          <t>Freigegeben</t>
        </is>
      </c>
      <c r="J5" s="3" t="inlineStr">
        <is>
          <t>Zügige Bearbeitung</t>
        </is>
      </c>
    </row>
    <row r="6">
      <c r="A6" s="9" t="inlineStr">
        <is>
          <t>ERGO Group</t>
        </is>
      </c>
      <c r="B6" s="9" t="inlineStr">
        <is>
          <t>ERGO-P-664521</t>
        </is>
      </c>
      <c r="C6" s="9" t="inlineStr">
        <is>
          <t>Frau Nadine Vogt</t>
        </is>
      </c>
      <c r="D6" s="9" t="inlineStr">
        <is>
          <t>069 3344556</t>
        </is>
      </c>
      <c r="E6" s="9" t="inlineStr">
        <is>
          <t>vogt@ergo.de</t>
        </is>
      </c>
      <c r="F6" s="9" t="inlineStr">
        <is>
          <t>Leitungswasser</t>
        </is>
      </c>
      <c r="G6" s="12" t="n">
        <v>500</v>
      </c>
      <c r="H6" s="12" t="n">
        <v>22000</v>
      </c>
      <c r="I6" s="9" t="inlineStr">
        <is>
          <t>Abgeschlossen</t>
        </is>
      </c>
      <c r="J6" s="9" t="inlineStr">
        <is>
          <t>Vollständig reguliert</t>
        </is>
      </c>
    </row>
    <row r="7">
      <c r="A7" s="3" t="inlineStr">
        <is>
          <t>Zurich Gruppe Deutschland</t>
        </is>
      </c>
      <c r="B7" s="3" t="inlineStr">
        <is>
          <t>ZUR-P-778902</t>
        </is>
      </c>
      <c r="C7" s="3" t="inlineStr">
        <is>
          <t>Herr Simon Krause</t>
        </is>
      </c>
      <c r="D7" s="3" t="inlineStr">
        <is>
          <t>0711 7788990</t>
        </is>
      </c>
      <c r="E7" s="3" t="inlineStr">
        <is>
          <t>krause@zurich.de</t>
        </is>
      </c>
      <c r="F7" s="3" t="inlineStr">
        <is>
          <t>Leitungswasser &amp; Sturm</t>
        </is>
      </c>
      <c r="G7" s="6" t="n">
        <v>250</v>
      </c>
      <c r="H7" s="6" t="n">
        <v>28000</v>
      </c>
      <c r="I7" s="3" t="inlineStr">
        <is>
          <t>In Bearbeitung</t>
        </is>
      </c>
      <c r="J7" s="3" t="inlineStr">
        <is>
          <t>Zwischenbericht angefordert</t>
        </is>
      </c>
    </row>
    <row r="8">
      <c r="A8" s="9" t="inlineStr">
        <is>
          <t>Generali Deutschland</t>
        </is>
      </c>
      <c r="B8" s="9" t="inlineStr">
        <is>
          <t>GEN-P-441122</t>
        </is>
      </c>
      <c r="C8" s="9" t="inlineStr">
        <is>
          <t>Frau Elke Brandt</t>
        </is>
      </c>
      <c r="D8" s="9" t="inlineStr">
        <is>
          <t>0211 2233445</t>
        </is>
      </c>
      <c r="E8" s="9" t="inlineStr">
        <is>
          <t>brandt@generali.de</t>
        </is>
      </c>
      <c r="F8" s="9" t="inlineStr">
        <is>
          <t>Leitungswasser</t>
        </is>
      </c>
      <c r="G8" s="12" t="n">
        <v>500</v>
      </c>
      <c r="H8" s="12" t="n">
        <v>18000</v>
      </c>
      <c r="I8" s="9" t="inlineStr">
        <is>
          <t>In Prüfung</t>
        </is>
      </c>
      <c r="J8" s="9" t="inlineStr">
        <is>
          <t>Nachbegutachtung nötig</t>
        </is>
      </c>
    </row>
    <row r="9">
      <c r="A9" s="3" t="inlineStr">
        <is>
          <t>R+V Versicherung</t>
        </is>
      </c>
      <c r="B9" s="3" t="inlineStr">
        <is>
          <t>RV-P-556677</t>
        </is>
      </c>
      <c r="C9" s="3" t="inlineStr">
        <is>
          <t>Herr Jan Peters</t>
        </is>
      </c>
      <c r="D9" s="3" t="inlineStr">
        <is>
          <t>0341 6677889</t>
        </is>
      </c>
      <c r="E9" s="3" t="inlineStr">
        <is>
          <t>peters@ruv.de</t>
        </is>
      </c>
      <c r="F9" s="3" t="inlineStr">
        <is>
          <t>Leitungswasser</t>
        </is>
      </c>
      <c r="G9" s="6" t="n">
        <v>250</v>
      </c>
      <c r="H9" s="6" t="n">
        <v>21000</v>
      </c>
      <c r="I9" s="3" t="inlineStr">
        <is>
          <t>Freigegeben</t>
        </is>
      </c>
      <c r="J9" s="3" t="inlineStr">
        <is>
          <t>Kulanzregelung möglich</t>
        </is>
      </c>
    </row>
    <row r="10">
      <c r="A10" s="9" t="inlineStr">
        <is>
          <t>VHV Gruppe</t>
        </is>
      </c>
      <c r="B10" s="9" t="inlineStr">
        <is>
          <t>VHV-P-889900</t>
        </is>
      </c>
      <c r="C10" s="9" t="inlineStr">
        <is>
          <t>Frau Bettina Sommer</t>
        </is>
      </c>
      <c r="D10" s="9" t="inlineStr">
        <is>
          <t>0511 4455667</t>
        </is>
      </c>
      <c r="E10" s="9" t="inlineStr">
        <is>
          <t>sommer@vhv.de</t>
        </is>
      </c>
      <c r="F10" s="9" t="inlineStr">
        <is>
          <t>Leitungswasser</t>
        </is>
      </c>
      <c r="G10" s="12" t="n">
        <v>250</v>
      </c>
      <c r="H10" s="12" t="n">
        <v>19000</v>
      </c>
      <c r="I10" s="9" t="inlineStr">
        <is>
          <t>Abgeschlossen</t>
        </is>
      </c>
      <c r="J10" s="9" t="inlineStr">
        <is>
          <t>Vollständig reguliert</t>
        </is>
      </c>
    </row>
    <row r="11"/>
    <row r="12"/>
    <row r="13">
      <c r="A13" s="20" t="inlineStr">
        <is>
          <t>Kalkulation nach Kostenart</t>
        </is>
      </c>
    </row>
    <row r="14">
      <c r="A14" s="21" t="inlineStr">
        <is>
          <t>Kostenart</t>
        </is>
      </c>
      <c r="B14" s="21" t="inlineStr">
        <is>
          <t>Summe netto</t>
        </is>
      </c>
      <c r="C14" s="21" t="inlineStr">
        <is>
          <t>Summe brutto</t>
        </is>
      </c>
      <c r="D14" s="21" t="inlineStr">
        <is>
          <t>Anteil am Gesamtschaden</t>
        </is>
      </c>
    </row>
    <row r="15">
      <c r="A15" s="22" t="inlineStr">
        <is>
          <t>Trocknung</t>
        </is>
      </c>
      <c r="B15" s="23">
        <f>SUMIF(Schadenrechnung!$G$3:$G$12,A15,Schadenrechnung!$L$3:$L$12)</f>
        <v/>
      </c>
      <c r="C15" s="23">
        <f>SUMIF(Schadenrechnung!$G$3:$G$12,A15,Schadenrechnung!$O$3:$O$12)</f>
        <v/>
      </c>
      <c r="D15" s="24">
        <f>IFERROR(C15/SUM($C$15:$C$20),0)</f>
        <v/>
      </c>
    </row>
    <row r="16">
      <c r="A16" s="25" t="inlineStr">
        <is>
          <t>Boden</t>
        </is>
      </c>
      <c r="B16" s="26">
        <f>SUMIF(Schadenrechnung!$G$3:$G$12,A16,Schadenrechnung!$L$3:$L$12)</f>
        <v/>
      </c>
      <c r="C16" s="26">
        <f>SUMIF(Schadenrechnung!$G$3:$G$12,A16,Schadenrechnung!$O$3:$O$12)</f>
        <v/>
      </c>
      <c r="D16" s="27">
        <f>IFERROR(C16/SUM($C$15:$C$20),0)</f>
        <v/>
      </c>
    </row>
    <row r="17">
      <c r="A17" s="22" t="inlineStr">
        <is>
          <t>Wand</t>
        </is>
      </c>
      <c r="B17" s="23">
        <f>SUMIF(Schadenrechnung!$G$3:$G$12,A17,Schadenrechnung!$L$3:$L$12)</f>
        <v/>
      </c>
      <c r="C17" s="23">
        <f>SUMIF(Schadenrechnung!$G$3:$G$12,A17,Schadenrechnung!$O$3:$O$12)</f>
        <v/>
      </c>
      <c r="D17" s="24">
        <f>IFERROR(C17/SUM($C$15:$C$20),0)</f>
        <v/>
      </c>
    </row>
    <row r="18">
      <c r="A18" s="25" t="inlineStr">
        <is>
          <t>Elektrik</t>
        </is>
      </c>
      <c r="B18" s="26">
        <f>SUMIF(Schadenrechnung!$G$3:$G$12,A18,Schadenrechnung!$L$3:$L$12)</f>
        <v/>
      </c>
      <c r="C18" s="26">
        <f>SUMIF(Schadenrechnung!$G$3:$G$12,A18,Schadenrechnung!$O$3:$O$12)</f>
        <v/>
      </c>
      <c r="D18" s="27">
        <f>IFERROR(C18/SUM($C$15:$C$20),0)</f>
        <v/>
      </c>
    </row>
    <row r="19">
      <c r="A19" s="22" t="inlineStr">
        <is>
          <t>Sonstiges</t>
        </is>
      </c>
      <c r="B19" s="23">
        <f>SUMIF(Schadenrechnung!$G$3:$G$12,A19,Schadenrechnung!$L$3:$L$12)</f>
        <v/>
      </c>
      <c r="C19" s="23">
        <f>SUMIF(Schadenrechnung!$G$3:$G$12,A19,Schadenrechnung!$O$3:$O$12)</f>
        <v/>
      </c>
      <c r="D19" s="24">
        <f>IFERROR(C19/SUM($C$15:$C$20),0)</f>
        <v/>
      </c>
    </row>
    <row r="20">
      <c r="A20" s="25" t="inlineStr">
        <is>
          <t>Reinigung</t>
        </is>
      </c>
      <c r="B20" s="26">
        <f>SUMIF(Schadenrechnung!$G$3:$G$12,A20,Schadenrechnung!$L$3:$L$12)</f>
        <v/>
      </c>
      <c r="C20" s="26">
        <f>SUMIF(Schadenrechnung!$G$3:$G$12,A20,Schadenrechnung!$O$3:$O$12)</f>
        <v/>
      </c>
      <c r="D20" s="27">
        <f>IFERROR(C20/SUM($C$15:$C$20),0)</f>
        <v/>
      </c>
    </row>
    <row r="21">
      <c r="A21" s="28" t="inlineStr">
        <is>
          <t>Gesamt</t>
        </is>
      </c>
      <c r="B21" s="29">
        <f>SUM(B15:B20)</f>
        <v/>
      </c>
      <c r="C21" s="29">
        <f>SUM(C15:C20)</f>
        <v/>
      </c>
    </row>
    <row r="22"/>
    <row r="23">
      <c r="A23" s="28" t="inlineStr">
        <is>
          <t>Durchschnittliche Position je Schadensfall:</t>
        </is>
      </c>
      <c r="C23" s="30">
        <f>AVERAGE(Schadenrechnung!$O$3:$O$12)</f>
        <v/>
      </c>
    </row>
    <row r="24">
      <c r="A24" s="28" t="inlineStr">
        <is>
          <t>Anzahl offener Positionen:</t>
        </is>
      </c>
      <c r="C24">
        <f>COUNTIF(Schadenrechnung!$U$3:$U$12,"Offen")</f>
        <v/>
      </c>
    </row>
  </sheetData>
  <autoFilter ref="A2:J10"/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9" t="inlineStr">
        <is>
          <t>Dashboard &amp; Auswertung – Wasserschaden 2026</t>
        </is>
      </c>
    </row>
    <row r="2"/>
    <row r="3">
      <c r="A3" s="31" t="inlineStr">
        <is>
          <t>Gesamt netto</t>
        </is>
      </c>
      <c r="B3" s="32">
        <f>SUM(Schadenrechnung!L3:L12)</f>
        <v/>
      </c>
    </row>
    <row r="4">
      <c r="A4" s="31" t="inlineStr">
        <is>
          <t>Gesamt MwSt.</t>
        </is>
      </c>
      <c r="B4" s="32">
        <f>SUM(Schadenrechnung!N3:N12)</f>
        <v/>
      </c>
    </row>
    <row r="5">
      <c r="A5" s="31" t="inlineStr">
        <is>
          <t>Gesamt brutto</t>
        </is>
      </c>
      <c r="B5" s="32">
        <f>SUM(Schadenrechnung!O3:O12)</f>
        <v/>
      </c>
    </row>
    <row r="6">
      <c r="A6" s="31" t="inlineStr">
        <is>
          <t>Summe Erstattungsfähig</t>
        </is>
      </c>
      <c r="B6" s="32">
        <f>SUM(Schadenrechnung!S3:S12)</f>
        <v/>
      </c>
    </row>
    <row r="7">
      <c r="A7" s="31" t="inlineStr">
        <is>
          <t>Summe Eigenanteil</t>
        </is>
      </c>
      <c r="B7" s="32">
        <f>SUM(Schadenrechnung!T3:T12)</f>
        <v/>
      </c>
    </row>
    <row r="8">
      <c r="A8" s="31" t="inlineStr">
        <is>
          <t>Anzahl Rechnungspositionen</t>
        </is>
      </c>
      <c r="B8" s="33">
        <f>COUNTA(Schadenrechnung!A3:A12)</f>
        <v/>
      </c>
    </row>
    <row r="9">
      <c r="A9" s="31" t="inlineStr">
        <is>
          <t>Anzahl offener Positionen</t>
        </is>
      </c>
      <c r="B9" s="33">
        <f>COUNTIF(Schadenrechnung!U3:U12,"Offen")</f>
        <v/>
      </c>
    </row>
    <row r="10">
      <c r="A10" s="31" t="inlineStr">
        <is>
          <t>Durchschnittlicher Betrag je Position</t>
        </is>
      </c>
      <c r="B10" s="32">
        <f>AVERAGE(Schadenrechnung!O3:O12)</f>
        <v/>
      </c>
    </row>
    <row r="11">
      <c r="A11" s="31" t="inlineStr">
        <is>
          <t>Erstattungsquote</t>
        </is>
      </c>
      <c r="B11" s="34">
        <f>IFERROR(SUM(Schadenrechnung!S3:S12)/SUM(Schadenrechnung!O3:O12),0)</f>
        <v/>
      </c>
    </row>
    <row r="12"/>
    <row r="13"/>
    <row r="14">
      <c r="A14" s="35" t="inlineStr">
        <is>
          <t>Kosten nach Bereich</t>
        </is>
      </c>
    </row>
    <row r="15">
      <c r="A15" s="36" t="inlineStr">
        <is>
          <t>Bereich</t>
        </is>
      </c>
      <c r="B15" s="36" t="inlineStr">
        <is>
          <t>Bruttobetrag</t>
        </is>
      </c>
    </row>
    <row r="16">
      <c r="A16" s="37" t="inlineStr">
        <is>
          <t>Trocknung</t>
        </is>
      </c>
      <c r="B16" s="38">
        <f>SUMIF(Schadenrechnung!$G$3:$G$12,A16,Schadenrechnung!$O$3:$O$12)</f>
        <v/>
      </c>
    </row>
    <row r="17">
      <c r="A17" s="37" t="inlineStr">
        <is>
          <t>Boden</t>
        </is>
      </c>
      <c r="B17" s="38">
        <f>SUMIF(Schadenrechnung!$G$3:$G$12,A17,Schadenrechnung!$O$3:$O$12)</f>
        <v/>
      </c>
    </row>
    <row r="18">
      <c r="A18" s="37" t="inlineStr">
        <is>
          <t>Wand</t>
        </is>
      </c>
      <c r="B18" s="38">
        <f>SUMIF(Schadenrechnung!$G$3:$G$12,A18,Schadenrechnung!$O$3:$O$12)</f>
        <v/>
      </c>
    </row>
    <row r="19">
      <c r="A19" s="37" t="inlineStr">
        <is>
          <t>Elektrik</t>
        </is>
      </c>
      <c r="B19" s="38">
        <f>SUMIF(Schadenrechnung!$G$3:$G$12,A19,Schadenrechnung!$O$3:$O$12)</f>
        <v/>
      </c>
    </row>
    <row r="20">
      <c r="A20" s="37" t="inlineStr">
        <is>
          <t>Sonstiges</t>
        </is>
      </c>
      <c r="B20" s="38">
        <f>SUMIF(Schadenrechnung!$G$3:$G$12,A20,Schadenrechnung!$O$3:$O$12)</f>
        <v/>
      </c>
    </row>
    <row r="21">
      <c r="A21" s="37" t="inlineStr">
        <is>
          <t>Reinigung</t>
        </is>
      </c>
      <c r="B21" s="38">
        <f>SUMIF(Schadenrechnung!$G$3:$G$12,A21,Schadenrechnung!$O$3:$O$12)</f>
        <v/>
      </c>
    </row>
    <row r="22"/>
    <row r="23"/>
    <row r="24">
      <c r="A24" s="35" t="inlineStr">
        <is>
          <t>Erstattungsfähig vs. Eigenanteil</t>
        </is>
      </c>
    </row>
    <row r="25">
      <c r="A25" s="36" t="inlineStr">
        <is>
          <t>Kategorie</t>
        </is>
      </c>
      <c r="B25" s="36" t="inlineStr">
        <is>
          <t>Betrag</t>
        </is>
      </c>
    </row>
    <row r="26">
      <c r="A26" s="37" t="inlineStr">
        <is>
          <t>Erstattungsfähig</t>
        </is>
      </c>
      <c r="B26" s="30">
        <f>SUM(Schadenrechnung!S3:S12)</f>
        <v/>
      </c>
    </row>
    <row r="27">
      <c r="A27" s="37" t="inlineStr">
        <is>
          <t>Eigenanteil</t>
        </is>
      </c>
      <c r="B27" s="30">
        <f>SUM(Schadenrechnung!T3:T12)</f>
        <v/>
      </c>
    </row>
    <row r="28"/>
    <row r="29"/>
    <row r="30">
      <c r="A30" s="35" t="inlineStr">
        <is>
          <t>Rechnungsbetrag nach Stadt</t>
        </is>
      </c>
    </row>
    <row r="31">
      <c r="A31" s="36" t="inlineStr">
        <is>
          <t>Stadt</t>
        </is>
      </c>
      <c r="B31" s="36" t="inlineStr">
        <is>
          <t>Bruttobetrag</t>
        </is>
      </c>
    </row>
    <row r="32">
      <c r="A32" s="37" t="inlineStr">
        <is>
          <t>Berlin</t>
        </is>
      </c>
      <c r="B32" s="38">
        <f>SUMIF(Schadenrechnung!$D$3:$D$12,A32,Schadenrechnung!$O$3:$O$12)</f>
        <v/>
      </c>
    </row>
    <row r="33">
      <c r="A33" s="37" t="inlineStr">
        <is>
          <t>München</t>
        </is>
      </c>
      <c r="B33" s="38">
        <f>SUMIF(Schadenrechnung!$D$3:$D$12,A33,Schadenrechnung!$O$3:$O$12)</f>
        <v/>
      </c>
    </row>
    <row r="34">
      <c r="A34" s="37" t="inlineStr">
        <is>
          <t>Hamburg</t>
        </is>
      </c>
      <c r="B34" s="38">
        <f>SUMIF(Schadenrechnung!$D$3:$D$12,A34,Schadenrechnung!$O$3:$O$12)</f>
        <v/>
      </c>
    </row>
    <row r="35">
      <c r="A35" s="37" t="inlineStr">
        <is>
          <t>Köln</t>
        </is>
      </c>
      <c r="B35" s="38">
        <f>SUMIF(Schadenrechnung!$D$3:$D$12,A35,Schadenrechnung!$O$3:$O$12)</f>
        <v/>
      </c>
    </row>
    <row r="36">
      <c r="A36" s="37" t="inlineStr">
        <is>
          <t>Frankfurt</t>
        </is>
      </c>
      <c r="B36" s="38">
        <f>SUMIF(Schadenrechnung!$D$3:$D$12,A36,Schadenrechnung!$O$3:$O$12)</f>
        <v/>
      </c>
    </row>
    <row r="37">
      <c r="A37" s="37" t="inlineStr">
        <is>
          <t>Stuttgart</t>
        </is>
      </c>
      <c r="B37" s="38">
        <f>SUMIF(Schadenrechnung!$D$3:$D$12,A37,Schadenrechnung!$O$3:$O$12)</f>
        <v/>
      </c>
    </row>
    <row r="38">
      <c r="A38" s="37" t="inlineStr">
        <is>
          <t>Düsseldorf</t>
        </is>
      </c>
      <c r="B38" s="38">
        <f>SUMIF(Schadenrechnung!$D$3:$D$12,A38,Schadenrechnung!$O$3:$O$12)</f>
        <v/>
      </c>
    </row>
    <row r="39">
      <c r="A39" s="37" t="inlineStr">
        <is>
          <t>Leipzig</t>
        </is>
      </c>
      <c r="B39" s="38">
        <f>SUMIF(Schadenrechnung!$D$3:$D$12,A39,Schadenrechnung!$O$3:$O$12)</f>
        <v/>
      </c>
    </row>
    <row r="40">
      <c r="A40" s="37" t="inlineStr">
        <is>
          <t>Dresden</t>
        </is>
      </c>
      <c r="B40" s="38">
        <f>SUMIF(Schadenrechnung!$D$3:$D$12,A40,Schadenrechnung!$O$3:$O$12)</f>
        <v/>
      </c>
    </row>
    <row r="41">
      <c r="A41" s="37" t="inlineStr">
        <is>
          <t>Hannover</t>
        </is>
      </c>
      <c r="B41" s="38">
        <f>SUMIF(Schadenrechnung!$D$3:$D$12,A41,Schadenrechnung!$O$3:$O$12)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9" t="inlineStr">
        <is>
          <t>Hinweise &amp; Bedienungsanleitung</t>
        </is>
      </c>
    </row>
    <row r="2"/>
    <row r="3" ht="42" customHeight="1">
      <c r="A3" s="39" t="inlineStr">
        <is>
          <t>Zweck der Arbeitsmappe</t>
        </is>
      </c>
      <c r="B3" s="40" t="inlineStr">
        <is>
          <t>Diese Arbeitsmappe dient der Erfassung, Berechnung und Auswertung von Wasserschaden-Rechnungen für Immobilien inkl. Versicherungsabwicklung, Eigenanteil und MwSt.</t>
        </is>
      </c>
    </row>
    <row r="4" ht="42" customHeight="1">
      <c r="A4" s="41" t="inlineStr">
        <is>
          <t>Eingabefelder</t>
        </is>
      </c>
      <c r="B4" s="42" t="inlineStr">
        <is>
          <t>Alle gelb hinterlegten Zellen (#FFFBEB) sind Eingabefelder, z. B. Menge, Einzelpreis netto, MwSt.-Satz und Zahlungsstatus. Bitte nur diese Felder manuell bearbeiten.</t>
        </is>
      </c>
    </row>
    <row r="5" ht="42" customHeight="1">
      <c r="A5" s="39" t="inlineStr">
        <is>
          <t>Sheet 'Schadenrechnung'</t>
        </is>
      </c>
      <c r="B5" s="40" t="inlineStr">
        <is>
          <t>Enthält alle Einzelpositionen pro Schadensfall. Zwischensumme, MwSt.-Betrag, Bruttobetrag, Erstattungsfähig und Eigenanteil werden automatisch berechnet.</t>
        </is>
      </c>
    </row>
    <row r="6" ht="42" customHeight="1">
      <c r="A6" s="41" t="inlineStr">
        <is>
          <t>Beträge prüfen</t>
        </is>
      </c>
      <c r="B6" s="42" t="inlineStr">
        <is>
          <t>Bitte regelmäßig prüfen, ob Netto- und Bruttobeträge sowie der berechnete Eigenanteil mit den Rechnungen der Handwerksbetriebe übereinstimmen.</t>
        </is>
      </c>
    </row>
    <row r="7" ht="42" customHeight="1">
      <c r="A7" s="39" t="inlineStr">
        <is>
          <t>Sheet 'Versicherung &amp; Kalkulation'</t>
        </is>
      </c>
      <c r="B7" s="40" t="inlineStr">
        <is>
          <t>Hier werden Versicherer-Stammdaten (Police, Ansprechpartner, Selbstbeteiligung, Max. Erstattung) gepflegt. Diese Daten werden per VLOOKUP in Sheet 1 übernommen.</t>
        </is>
      </c>
    </row>
    <row r="8" ht="42" customHeight="1">
      <c r="A8" s="41" t="inlineStr">
        <is>
          <t>Versicherungsdaten pflegen</t>
        </is>
      </c>
      <c r="B8" s="42" t="inlineStr">
        <is>
          <t>Neue Versicherer oder geänderte Selbstbeteiligungen bitte direkt in Sheet 2 eintragen, damit die Formeln in Sheet 1 korrekt referenzieren.</t>
        </is>
      </c>
    </row>
    <row r="9" ht="42" customHeight="1">
      <c r="A9" s="39" t="inlineStr">
        <is>
          <t>Sheet 'Dashboard &amp; Auswertung'</t>
        </is>
      </c>
      <c r="B9" s="40" t="inlineStr">
        <is>
          <t>Zeigt zentrale Kennzahlen (Gesamtkosten, Erstattungsquote, offene Positionen) sowie Diagramme nach Bereich, Erstattung/Eigenanteil und Stadt.</t>
        </is>
      </c>
    </row>
    <row r="10" ht="42" customHeight="1">
      <c r="A10" s="41" t="inlineStr">
        <is>
          <t>Zahlungsstatus</t>
        </is>
      </c>
      <c r="B10" s="42" t="inlineStr">
        <is>
          <t>Der Status 'Offen' wird rot, 'Teilweise bezahlt' gelb und 'Bezahlt' grün hervorgehoben, um den Bearbeitungsstand schnell zu erkennen.</t>
        </is>
      </c>
    </row>
    <row r="11" ht="42" customHeight="1">
      <c r="A11" s="39" t="inlineStr">
        <is>
          <t>Dokumentation &amp; DSGVO</t>
        </is>
      </c>
      <c r="B11" s="40" t="inlineStr">
        <is>
          <t>Alle personenbezogenen Daten (Mieter, Ansprechpartner) sind vertraulich zu behandeln und gemäß DSGVO nur so lange zu speichern, wie es für die Schadensregulierung erforderlich ist.</t>
        </is>
      </c>
    </row>
    <row r="12" ht="42" customHeight="1">
      <c r="A12" s="41" t="inlineStr">
        <is>
          <t>Weiterleitung an Versicherung/Hausverwaltung</t>
        </is>
      </c>
      <c r="B12" s="42" t="inlineStr">
        <is>
          <t>Für eine saubere Übergabe an Versicherung oder Hausverwaltung empfiehlt sich der Export der Schadenrechnung als PDF inkl. aller Belege.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2026-07-14T01:47:40Z</dcterms:created>
  <dcterms:modified xmlns:dcterms="http://purl.org/dc/terms/" xmlns:xsi="http://www.w3.org/2001/XMLSchema-instance" xsi:type="dcterms:W3CDTF">2026-07-14T01:47:40Z</dcterms:modified>
</cp:coreProperties>
</file>