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rgänge" sheetId="1" state="visible" r:id="rId1"/>
    <sheet xmlns:r="http://schemas.openxmlformats.org/officeDocument/2006/relationships" name="Briefvorlage" sheetId="2" state="visible" r:id="rId2"/>
    <sheet xmlns:r="http://schemas.openxmlformats.org/officeDocument/2006/relationships" name="Stammdaten" sheetId="3" state="visible" r:id="rId3"/>
    <sheet xmlns:r="http://schemas.openxmlformats.org/officeDocument/2006/relationships" name="Auswer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.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14"/>
    </font>
    <font>
      <name val="Calibri"/>
      <b val="1"/>
      <color rgb="00C8102E"/>
      <sz val="11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1" fillId="2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4" fillId="0" borderId="0" applyAlignment="1" pivotButton="0" quotePrefix="0" xfId="0">
      <alignment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16A34A"/>
          <bgColor rgb="0016A34A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Anzahl Vorgänge je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'Auswertung'!E3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'Auswertung'!$D$4:$D$8</f>
            </numRef>
          </cat>
          <val>
            <numRef>
              <f>'Auswertung'!$E$4:$E$8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Schadenart</a:t>
            </a:r>
          </a:p>
        </rich>
      </tx>
    </title>
    <plotArea>
      <pieChart>
        <varyColors val="1"/>
        <ser>
          <idx val="0"/>
          <order val="0"/>
          <tx>
            <strRef>
              <f>'Auswertung'!H3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'Auswertung'!$G$4:$G$13</f>
            </numRef>
          </cat>
          <val>
            <numRef>
              <f>'Auswertung'!$H$4:$H$13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27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20" customWidth="1" min="3" max="3"/>
    <col width="13" customWidth="1" min="4" max="4"/>
    <col width="20" customWidth="1" min="5" max="5"/>
    <col width="26" customWidth="1" min="6" max="6"/>
    <col width="22" customWidth="1" min="7" max="7"/>
    <col width="18" customWidth="1" min="8" max="8"/>
    <col width="13" customWidth="1" min="9" max="9"/>
    <col width="20" customWidth="1" min="10" max="10"/>
    <col width="26" customWidth="1" min="11" max="11"/>
    <col width="18" customWidth="1" min="12" max="12"/>
    <col width="15" customWidth="1" min="13" max="13"/>
    <col width="15" customWidth="1" min="14" max="14"/>
    <col width="34" customWidth="1" min="15" max="15"/>
  </cols>
  <sheetData>
    <row r="1" ht="32" customHeight="1">
      <c r="A1" s="1" t="inlineStr">
        <is>
          <t>Vorgangs-Nr.</t>
        </is>
      </c>
      <c r="B1" s="1" t="inlineStr">
        <is>
          <t>Meldedatum</t>
        </is>
      </c>
      <c r="C1" s="1" t="inlineStr">
        <is>
          <t>Objektadresse</t>
        </is>
      </c>
      <c r="D1" s="1" t="inlineStr">
        <is>
          <t>Stadt</t>
        </is>
      </c>
      <c r="E1" s="1" t="inlineStr">
        <is>
          <t>Betroffenes Bauteil</t>
        </is>
      </c>
      <c r="F1" s="1" t="inlineStr">
        <is>
          <t>Schadensursache</t>
        </is>
      </c>
      <c r="G1" s="1" t="inlineStr">
        <is>
          <t>Schadenart</t>
        </is>
      </c>
      <c r="H1" s="1" t="inlineStr">
        <is>
          <t>Status</t>
        </is>
      </c>
      <c r="I1" s="1" t="inlineStr">
        <is>
          <t>Dringlichkeit</t>
        </is>
      </c>
      <c r="J1" s="1" t="inlineStr">
        <is>
          <t>Geschätzte Kosten netto</t>
        </is>
      </c>
      <c r="K1" s="1" t="inlineStr">
        <is>
          <t>Versicherung zuständig</t>
        </is>
      </c>
      <c r="L1" s="1" t="inlineStr">
        <is>
          <t>Frist zur Rückmeldung</t>
        </is>
      </c>
      <c r="M1" s="1" t="inlineStr">
        <is>
          <t>Tage seit Meldung</t>
        </is>
      </c>
      <c r="N1" s="1" t="inlineStr">
        <is>
          <t>Eskalation nötig?</t>
        </is>
      </c>
      <c r="O1" s="1" t="inlineStr">
        <is>
          <t>Bemerkung</t>
        </is>
      </c>
    </row>
    <row r="2">
      <c r="A2" s="2" t="inlineStr">
        <is>
          <t>VG-2026-001</t>
        </is>
      </c>
      <c r="B2" s="21" t="n">
        <v>46178</v>
      </c>
      <c r="C2" s="4" t="inlineStr">
        <is>
          <t>Hauptstraße 5</t>
        </is>
      </c>
      <c r="D2" s="2" t="inlineStr">
        <is>
          <t>Berlin</t>
        </is>
      </c>
      <c r="E2" s="4" t="inlineStr">
        <is>
          <t>Wasserleitung Küche</t>
        </is>
      </c>
      <c r="F2" s="4" t="inlineStr">
        <is>
          <t>Rohrbruch in der Wasserleitung</t>
        </is>
      </c>
      <c r="G2" s="2" t="inlineStr">
        <is>
          <t>Rohrbruch</t>
        </is>
      </c>
      <c r="H2" s="2" t="inlineStr">
        <is>
          <t>Offen</t>
        </is>
      </c>
      <c r="I2" s="2" t="inlineStr">
        <is>
          <t>Hoch</t>
        </is>
      </c>
      <c r="J2" s="22" t="n">
        <v>4200</v>
      </c>
      <c r="K2" s="2">
        <f>IFERROR(VLOOKUP(G2,Stammdaten!$A$2:$B$11,2,FALSE),"")</f>
        <v/>
      </c>
      <c r="L2" s="21">
        <f>B2+IF(OR(I2="Hoch",I2="Sofort"),3,7)</f>
        <v/>
      </c>
      <c r="M2" s="6">
        <f>TODAY()-B2</f>
        <v/>
      </c>
      <c r="N2" s="2">
        <f>IF(OR(H2="Offen",M2&gt;7),"Ja","Nein")</f>
        <v/>
      </c>
      <c r="O2" s="4" t="inlineStr">
        <is>
          <t>Mieter: Thomas Müller, dringender Rückruf erwünscht</t>
        </is>
      </c>
    </row>
    <row r="3">
      <c r="A3" s="7" t="inlineStr">
        <is>
          <t>VG-2026-002</t>
        </is>
      </c>
      <c r="B3" s="23" t="n">
        <v>46183</v>
      </c>
      <c r="C3" s="9" t="inlineStr">
        <is>
          <t>Leopoldstraße 22</t>
        </is>
      </c>
      <c r="D3" s="7" t="inlineStr">
        <is>
          <t>München</t>
        </is>
      </c>
      <c r="E3" s="9" t="inlineStr">
        <is>
          <t>Dusche Bad</t>
        </is>
      </c>
      <c r="F3" s="9" t="inlineStr">
        <is>
          <t>Undichte Dichtung an Duschwanne</t>
        </is>
      </c>
      <c r="G3" s="7" t="inlineStr">
        <is>
          <t>Undichte Dusche</t>
        </is>
      </c>
      <c r="H3" s="7" t="inlineStr">
        <is>
          <t>In Bearbeitung</t>
        </is>
      </c>
      <c r="I3" s="7" t="inlineStr">
        <is>
          <t>Mittel</t>
        </is>
      </c>
      <c r="J3" s="24" t="n">
        <v>1800</v>
      </c>
      <c r="K3" s="7">
        <f>IFERROR(VLOOKUP(G3,Stammdaten!$A$2:$B$11,2,FALSE),"")</f>
        <v/>
      </c>
      <c r="L3" s="23">
        <f>B3+IF(OR(I3="Hoch",I3="Sofort"),3,7)</f>
        <v/>
      </c>
      <c r="M3" s="11">
        <f>TODAY()-B3</f>
        <v/>
      </c>
      <c r="N3" s="7">
        <f>IF(OR(H3="Offen",M3&gt;7),"Ja","Nein")</f>
        <v/>
      </c>
      <c r="O3" s="9" t="inlineStr">
        <is>
          <t>Mieterin: Sabine Schneider, Termin mit Sanitärfirma vereinbart</t>
        </is>
      </c>
    </row>
    <row r="4">
      <c r="A4" s="2" t="inlineStr">
        <is>
          <t>VG-2026-003</t>
        </is>
      </c>
      <c r="B4" s="21" t="n">
        <v>46185</v>
      </c>
      <c r="C4" s="4" t="inlineStr">
        <is>
          <t>Elbchaussee 100</t>
        </is>
      </c>
      <c r="D4" s="2" t="inlineStr">
        <is>
          <t>Hamburg</t>
        </is>
      </c>
      <c r="E4" s="4" t="inlineStr">
        <is>
          <t>Wandanschluss Bad</t>
        </is>
      </c>
      <c r="F4" s="4" t="inlineStr">
        <is>
          <t>Materialermüdung an Leitung</t>
        </is>
      </c>
      <c r="G4" s="2" t="inlineStr">
        <is>
          <t>Leitungswasserschaden</t>
        </is>
      </c>
      <c r="H4" s="2" t="inlineStr">
        <is>
          <t>Rückmeldung erhalten</t>
        </is>
      </c>
      <c r="I4" s="2" t="inlineStr">
        <is>
          <t>Hoch</t>
        </is>
      </c>
      <c r="J4" s="22" t="n">
        <v>5600</v>
      </c>
      <c r="K4" s="2">
        <f>IFERROR(VLOOKUP(G4,Stammdaten!$A$2:$B$11,2,FALSE),"")</f>
        <v/>
      </c>
      <c r="L4" s="21">
        <f>B4+IF(OR(I4="Hoch",I4="Sofort"),3,7)</f>
        <v/>
      </c>
      <c r="M4" s="6">
        <f>TODAY()-B4</f>
        <v/>
      </c>
      <c r="N4" s="2">
        <f>IF(OR(H4="Offen",M4&gt;7),"Ja","Nein")</f>
        <v/>
      </c>
      <c r="O4" s="4" t="inlineStr">
        <is>
          <t>Mieter: Michael Fischer, Versicherung hat Schadensnummer vergeben</t>
        </is>
      </c>
    </row>
    <row r="5">
      <c r="A5" s="7" t="inlineStr">
        <is>
          <t>VG-2026-004</t>
        </is>
      </c>
      <c r="B5" s="23" t="n">
        <v>46191</v>
      </c>
      <c r="C5" s="9" t="inlineStr">
        <is>
          <t>Domstraße 8</t>
        </is>
      </c>
      <c r="D5" s="7" t="inlineStr">
        <is>
          <t>Köln</t>
        </is>
      </c>
      <c r="E5" s="9" t="inlineStr">
        <is>
          <t>Kellerabfluss</t>
        </is>
      </c>
      <c r="F5" s="9" t="inlineStr">
        <is>
          <t>Rückstau bei Starkregen</t>
        </is>
      </c>
      <c r="G5" s="7" t="inlineStr">
        <is>
          <t>Rückstau Abwasser</t>
        </is>
      </c>
      <c r="H5" s="7" t="inlineStr">
        <is>
          <t>Offen</t>
        </is>
      </c>
      <c r="I5" s="7" t="inlineStr">
        <is>
          <t>Sofort</t>
        </is>
      </c>
      <c r="J5" s="24" t="n">
        <v>7200</v>
      </c>
      <c r="K5" s="7">
        <f>IFERROR(VLOOKUP(G5,Stammdaten!$A$2:$B$11,2,FALSE),"")</f>
        <v/>
      </c>
      <c r="L5" s="23">
        <f>B5+IF(OR(I5="Hoch",I5="Sofort"),3,7)</f>
        <v/>
      </c>
      <c r="M5" s="11">
        <f>TODAY()-B5</f>
        <v/>
      </c>
      <c r="N5" s="7">
        <f>IF(OR(H5="Offen",M5&gt;7),"Ja","Nein")</f>
        <v/>
      </c>
      <c r="O5" s="9" t="inlineStr">
        <is>
          <t>Mieterin: Andrea Weber, Keller aktuell nicht nutzbar</t>
        </is>
      </c>
    </row>
    <row r="6">
      <c r="A6" s="2" t="inlineStr">
        <is>
          <t>VG-2026-005</t>
        </is>
      </c>
      <c r="B6" s="21" t="n">
        <v>46193</v>
      </c>
      <c r="C6" s="4" t="inlineStr">
        <is>
          <t>Berger Straße 45</t>
        </is>
      </c>
      <c r="D6" s="2" t="inlineStr">
        <is>
          <t>Frankfurt</t>
        </is>
      </c>
      <c r="E6" s="4" t="inlineStr">
        <is>
          <t>Waschmaschinenanschluss</t>
        </is>
      </c>
      <c r="F6" s="4" t="inlineStr">
        <is>
          <t>Schlauchbruch an Waschmaschine</t>
        </is>
      </c>
      <c r="G6" s="2" t="inlineStr">
        <is>
          <t>defekte Waschmaschine</t>
        </is>
      </c>
      <c r="H6" s="2" t="inlineStr">
        <is>
          <t>Termin vereinbart</t>
        </is>
      </c>
      <c r="I6" s="2" t="inlineStr">
        <is>
          <t>Mittel</t>
        </is>
      </c>
      <c r="J6" s="22" t="n">
        <v>1200</v>
      </c>
      <c r="K6" s="2">
        <f>IFERROR(VLOOKUP(G6,Stammdaten!$A$2:$B$11,2,FALSE),"")</f>
        <v/>
      </c>
      <c r="L6" s="21">
        <f>B6+IF(OR(I6="Hoch",I6="Sofort"),3,7)</f>
        <v/>
      </c>
      <c r="M6" s="6">
        <f>TODAY()-B6</f>
        <v/>
      </c>
      <c r="N6" s="2">
        <f>IF(OR(H6="Offen",M6&gt;7),"Ja","Nein")</f>
        <v/>
      </c>
      <c r="O6" s="4" t="inlineStr">
        <is>
          <t>Mieter: Stefan Wagner, Techniker kommt am 20.07.2026</t>
        </is>
      </c>
    </row>
    <row r="7">
      <c r="A7" s="7" t="inlineStr">
        <is>
          <t>VG-2026-006</t>
        </is>
      </c>
      <c r="B7" s="23" t="n">
        <v>46198</v>
      </c>
      <c r="C7" s="9" t="inlineStr">
        <is>
          <t>Königstraße 30</t>
        </is>
      </c>
      <c r="D7" s="7" t="inlineStr">
        <is>
          <t>Stuttgart</t>
        </is>
      </c>
      <c r="E7" s="9" t="inlineStr">
        <is>
          <t>Deckenverkleidung</t>
        </is>
      </c>
      <c r="F7" s="9" t="inlineStr">
        <is>
          <t>Feuchtigkeit von darüberliegender Wohnung</t>
        </is>
      </c>
      <c r="G7" s="7" t="inlineStr">
        <is>
          <t>Feuchtigkeit an Decke</t>
        </is>
      </c>
      <c r="H7" s="7" t="inlineStr">
        <is>
          <t>Offen</t>
        </is>
      </c>
      <c r="I7" s="7" t="inlineStr">
        <is>
          <t>Hoch</t>
        </is>
      </c>
      <c r="J7" s="24" t="n">
        <v>3100</v>
      </c>
      <c r="K7" s="7">
        <f>IFERROR(VLOOKUP(G7,Stammdaten!$A$2:$B$11,2,FALSE),"")</f>
        <v/>
      </c>
      <c r="L7" s="23">
        <f>B7+IF(OR(I7="Hoch",I7="Sofort"),3,7)</f>
        <v/>
      </c>
      <c r="M7" s="11">
        <f>TODAY()-B7</f>
        <v/>
      </c>
      <c r="N7" s="7">
        <f>IF(OR(H7="Offen",M7&gt;7),"Ja","Nein")</f>
        <v/>
      </c>
      <c r="O7" s="9" t="inlineStr">
        <is>
          <t>Mieterin: Petra Becker, Schimmelbildung möglich</t>
        </is>
      </c>
    </row>
    <row r="8">
      <c r="A8" s="2" t="inlineStr">
        <is>
          <t>VG-2026-007</t>
        </is>
      </c>
      <c r="B8" s="21" t="n">
        <v>46172</v>
      </c>
      <c r="C8" s="4" t="inlineStr">
        <is>
          <t>Kö-Bogen 3</t>
        </is>
      </c>
      <c r="D8" s="2" t="inlineStr">
        <is>
          <t>Düsseldorf</t>
        </is>
      </c>
      <c r="E8" s="4" t="inlineStr">
        <is>
          <t>Fensterlaibung Wohnzimmer</t>
        </is>
      </c>
      <c r="F8" s="4" t="inlineStr">
        <is>
          <t>Undichte Abdichtung außen</t>
        </is>
      </c>
      <c r="G8" s="2" t="inlineStr">
        <is>
          <t>undichte Fensterlaibung</t>
        </is>
      </c>
      <c r="H8" s="2" t="inlineStr">
        <is>
          <t>Erledigt</t>
        </is>
      </c>
      <c r="I8" s="2" t="inlineStr">
        <is>
          <t>Niedrig</t>
        </is>
      </c>
      <c r="J8" s="22" t="n">
        <v>850</v>
      </c>
      <c r="K8" s="2">
        <f>IFERROR(VLOOKUP(G8,Stammdaten!$A$2:$B$11,2,FALSE),"")</f>
        <v/>
      </c>
      <c r="L8" s="21">
        <f>B8+IF(OR(I8="Hoch",I8="Sofort"),3,7)</f>
        <v/>
      </c>
      <c r="M8" s="6">
        <f>TODAY()-B8</f>
        <v/>
      </c>
      <c r="N8" s="2">
        <f>IF(OR(H8="Offen",M8&gt;7),"Ja","Nein")</f>
        <v/>
      </c>
      <c r="O8" s="4" t="inlineStr">
        <is>
          <t>Mieter: Andreas Hoffmann, Maßnahme abgeschlossen</t>
        </is>
      </c>
    </row>
    <row r="9">
      <c r="A9" s="7" t="inlineStr">
        <is>
          <t>VG-2026-008</t>
        </is>
      </c>
      <c r="B9" s="23" t="n">
        <v>46201</v>
      </c>
      <c r="C9" s="9" t="inlineStr">
        <is>
          <t>Augustusplatz 2</t>
        </is>
      </c>
      <c r="D9" s="7" t="inlineStr">
        <is>
          <t>Leipzig</t>
        </is>
      </c>
      <c r="E9" s="9" t="inlineStr">
        <is>
          <t>Spülbeckenanschluss</t>
        </is>
      </c>
      <c r="F9" s="9" t="inlineStr">
        <is>
          <t>Rohrleck unter der Spüle</t>
        </is>
      </c>
      <c r="G9" s="7" t="inlineStr">
        <is>
          <t>Rohrleck in Küche</t>
        </is>
      </c>
      <c r="H9" s="7" t="inlineStr">
        <is>
          <t>In Bearbeitung</t>
        </is>
      </c>
      <c r="I9" s="7" t="inlineStr">
        <is>
          <t>Hoch</t>
        </is>
      </c>
      <c r="J9" s="24" t="n">
        <v>2600</v>
      </c>
      <c r="K9" s="7">
        <f>IFERROR(VLOOKUP(G9,Stammdaten!$A$2:$B$11,2,FALSE),"")</f>
        <v/>
      </c>
      <c r="L9" s="23">
        <f>B9+IF(OR(I9="Hoch",I9="Sofort"),3,7)</f>
        <v/>
      </c>
      <c r="M9" s="11">
        <f>TODAY()-B9</f>
        <v/>
      </c>
      <c r="N9" s="7">
        <f>IF(OR(H9="Offen",M9&gt;7),"Ja","Nein")</f>
        <v/>
      </c>
      <c r="O9" s="9" t="inlineStr">
        <is>
          <t>Mieterin: Claudia Schäfer, Trocknungsgerät im Einsatz</t>
        </is>
      </c>
    </row>
    <row r="10">
      <c r="A10" s="2" t="inlineStr">
        <is>
          <t>VG-2026-009</t>
        </is>
      </c>
      <c r="B10" s="21" t="n">
        <v>46204</v>
      </c>
      <c r="C10" s="4" t="inlineStr">
        <is>
          <t>Prager Straße 10</t>
        </is>
      </c>
      <c r="D10" s="2" t="inlineStr">
        <is>
          <t>Dresden</t>
        </is>
      </c>
      <c r="E10" s="4" t="inlineStr">
        <is>
          <t>Kellerwand</t>
        </is>
      </c>
      <c r="F10" s="4" t="inlineStr">
        <is>
          <t>Starkregen, Wassereintritt über Kellerwand</t>
        </is>
      </c>
      <c r="G10" s="2" t="inlineStr">
        <is>
          <t>Wassereintritt Keller</t>
        </is>
      </c>
      <c r="H10" s="2" t="inlineStr">
        <is>
          <t>Offen</t>
        </is>
      </c>
      <c r="I10" s="2" t="inlineStr">
        <is>
          <t>Sofort</t>
        </is>
      </c>
      <c r="J10" s="22" t="n">
        <v>6800</v>
      </c>
      <c r="K10" s="2">
        <f>IFERROR(VLOOKUP(G10,Stammdaten!$A$2:$B$11,2,FALSE),"")</f>
        <v/>
      </c>
      <c r="L10" s="21">
        <f>B10+IF(OR(I10="Hoch",I10="Sofort"),3,7)</f>
        <v/>
      </c>
      <c r="M10" s="6">
        <f>TODAY()-B10</f>
        <v/>
      </c>
      <c r="N10" s="2">
        <f>IF(OR(H10="Offen",M10&gt;7),"Ja","Nein")</f>
        <v/>
      </c>
      <c r="O10" s="4" t="inlineStr">
        <is>
          <t>Mieter: Markus Bauer, akute Gefahr für Elektrik im Keller</t>
        </is>
      </c>
    </row>
    <row r="11">
      <c r="A11" s="7" t="inlineStr">
        <is>
          <t>VG-2026-010</t>
        </is>
      </c>
      <c r="B11" s="23" t="n">
        <v>46157</v>
      </c>
      <c r="C11" s="9" t="inlineStr">
        <is>
          <t>Georgstraße 18</t>
        </is>
      </c>
      <c r="D11" s="7" t="inlineStr">
        <is>
          <t>Hannover</t>
        </is>
      </c>
      <c r="E11" s="9" t="inlineStr">
        <is>
          <t>Silikonfuge Badewanne</t>
        </is>
      </c>
      <c r="F11" s="9" t="inlineStr">
        <is>
          <t>Verschlissene Fuge an Badewanne</t>
        </is>
      </c>
      <c r="G11" s="7" t="inlineStr">
        <is>
          <t>beschädigte Silikonfuge</t>
        </is>
      </c>
      <c r="H11" s="7" t="inlineStr">
        <is>
          <t>Erledigt</t>
        </is>
      </c>
      <c r="I11" s="7" t="inlineStr">
        <is>
          <t>Mittel</t>
        </is>
      </c>
      <c r="J11" s="24" t="n">
        <v>450</v>
      </c>
      <c r="K11" s="7">
        <f>IFERROR(VLOOKUP(G11,Stammdaten!$A$2:$B$11,2,FALSE),"")</f>
        <v/>
      </c>
      <c r="L11" s="23">
        <f>B11+IF(OR(I11="Hoch",I11="Sofort"),3,7)</f>
        <v/>
      </c>
      <c r="M11" s="11">
        <f>TODAY()-B11</f>
        <v/>
      </c>
      <c r="N11" s="7">
        <f>IF(OR(H11="Offen",M11&gt;7),"Ja","Nein")</f>
        <v/>
      </c>
      <c r="O11" s="9" t="inlineStr">
        <is>
          <t>Mieterin: Nicole Richter, Arbeiten abgeschlossen</t>
        </is>
      </c>
    </row>
  </sheetData>
  <conditionalFormatting sqref="I2:I11">
    <cfRule type="expression" priority="1" dxfId="0" stopIfTrue="1">
      <formula>OR($I2="Hoch",$I2="Sofort")</formula>
    </cfRule>
  </conditionalFormatting>
  <conditionalFormatting sqref="H2:H11">
    <cfRule type="expression" priority="2" dxfId="1" stopIfTrue="1">
      <formula>$H2="Erledigt"</formula>
    </cfRule>
  </conditionalFormatting>
  <conditionalFormatting sqref="M2:M11">
    <cfRule type="cellIs" priority="3" operator="greaterThan" dxfId="2">
      <formula>7</formula>
    </cfRule>
  </conditionalFormatting>
  <conditionalFormatting sqref="N2:N11">
    <cfRule type="expression" priority="4" dxfId="0" stopIfTrue="1">
      <formula>$N2="Ja"</formula>
    </cfRule>
  </conditionalFormatting>
  <dataValidations count="3">
    <dataValidation sqref="H2:H11" showErrorMessage="1" showInputMessage="1" allowBlank="1" type="list">
      <formula1>Stammdaten!$F$2:$F$6</formula1>
    </dataValidation>
    <dataValidation sqref="I2:I11" showErrorMessage="1" showInputMessage="1" allowBlank="1" type="list">
      <formula1>Stammdaten!$G$2:$G$5</formula1>
    </dataValidation>
    <dataValidation sqref="D2:D11" showErrorMessage="1" showInputMessage="1" allowBlank="1" type="list">
      <formula1>Stammdaten!$H$2:$H$11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0" customWidth="1" min="3" max="3"/>
  </cols>
  <sheetData>
    <row r="1" ht="30" customHeight="1">
      <c r="A1" s="12" t="inlineStr">
        <is>
          <t>Wasserschaden melden – Musterbrief</t>
        </is>
      </c>
    </row>
    <row r="2"/>
    <row r="3" ht="34" customHeight="1">
      <c r="A3" s="13" t="inlineStr">
        <is>
          <t>Empfänger</t>
        </is>
      </c>
      <c r="B3" s="14" t="inlineStr">
        <is>
          <t>Hausverwaltung Müller &amp; Partner GmbH, Alexanderplatz 1, 10178 Berlin</t>
        </is>
      </c>
    </row>
    <row r="4" ht="34" customHeight="1">
      <c r="A4" s="13" t="inlineStr">
        <is>
          <t>Absender</t>
        </is>
      </c>
      <c r="B4" s="14" t="inlineStr">
        <is>
          <t>Thomas Müller, Hauptstraße 5, 10115 Berlin</t>
        </is>
      </c>
    </row>
    <row r="5" ht="34" customHeight="1">
      <c r="A5" s="13" t="inlineStr">
        <is>
          <t>Objektadresse</t>
        </is>
      </c>
      <c r="B5" s="14">
        <f>Vorgänge!C2 &amp; ", " &amp; Vorgänge!D2</f>
        <v/>
      </c>
    </row>
    <row r="6" ht="34" customHeight="1">
      <c r="A6" s="13" t="inlineStr">
        <is>
          <t>Datum</t>
        </is>
      </c>
      <c r="B6" s="25">
        <f>TODAY()</f>
        <v/>
      </c>
    </row>
    <row r="7" ht="34" customHeight="1">
      <c r="A7" s="13" t="inlineStr">
        <is>
          <t>Betreff</t>
        </is>
      </c>
      <c r="B7" s="14">
        <f>"Meldung Wasserschaden in der Wohnung " &amp; Vorgänge!C2</f>
        <v/>
      </c>
    </row>
    <row r="8" ht="34" customHeight="1">
      <c r="A8" s="13" t="inlineStr">
        <is>
          <t>Aktenzeichen / Vorgangs-Nr.</t>
        </is>
      </c>
      <c r="B8" s="14">
        <f>Vorgänge!A2</f>
        <v/>
      </c>
    </row>
    <row r="9" ht="34" customHeight="1">
      <c r="A9" s="13" t="inlineStr">
        <is>
          <t>Schadensbeschreibung</t>
        </is>
      </c>
      <c r="B9" s="14" t="inlineStr">
        <is>
          <t>Am Feststellungstag wurde ein Rohrbruch in der Wasserleitung der Küche festgestellt. Wasser trat aus und beschädigte Boden sowie Unterschrank.</t>
        </is>
      </c>
    </row>
    <row r="10" ht="34" customHeight="1">
      <c r="A10" s="13" t="inlineStr">
        <is>
          <t>Feststellung am</t>
        </is>
      </c>
      <c r="B10" s="25">
        <f>Vorgänge!B2</f>
        <v/>
      </c>
    </row>
    <row r="11" ht="34" customHeight="1">
      <c r="A11" s="13" t="inlineStr">
        <is>
          <t>Sofortmaßnahmen</t>
        </is>
      </c>
      <c r="B11" s="14" t="inlineStr">
        <is>
          <t>Hauptwasserhahn abgestellt, Wasser mit Tüchern aufgenommen, Fotos zur Dokumentation angefertigt.</t>
        </is>
      </c>
    </row>
    <row r="12" ht="34" customHeight="1">
      <c r="A12" s="13" t="inlineStr">
        <is>
          <t>Fristsetzung</t>
        </is>
      </c>
      <c r="B12" s="25">
        <f>Vorgänge!L2</f>
        <v/>
      </c>
    </row>
    <row r="13" ht="34" customHeight="1">
      <c r="A13" s="13" t="inlineStr">
        <is>
          <t>Bitte um Rückmeldung</t>
        </is>
      </c>
      <c r="B13" s="14" t="inlineStr">
        <is>
          <t>Wir bitten um kurzfristige Rückmeldung und Beauftragung einer Fachfirma zur Schadensbehebung.</t>
        </is>
      </c>
    </row>
    <row r="14" ht="34" customHeight="1">
      <c r="A14" s="13" t="inlineStr">
        <is>
          <t>Anlagen</t>
        </is>
      </c>
      <c r="B14" s="14">
        <f>IF(Vorgänge!H2="Offen","Fotos, Zeugen, Kostenschätzung","Fotos, Rechnung, Abschlussbericht")</f>
        <v/>
      </c>
    </row>
    <row r="15" ht="34" customHeight="1">
      <c r="A15" s="13" t="inlineStr">
        <is>
          <t>Grußformel / Unterschrift</t>
        </is>
      </c>
      <c r="B15" s="14" t="inlineStr">
        <is>
          <t>Mit freundlichen Grüßen, Thomas Müller</t>
        </is>
      </c>
    </row>
    <row r="16"/>
    <row r="17">
      <c r="A17" s="16" t="inlineStr">
        <is>
          <t>Hinweis: Felder mit gelbem Hintergrund sind editierbar bzw. verknüpft mit Sheet 'Vorgänge'.</t>
        </is>
      </c>
    </row>
  </sheetData>
  <mergeCells count="2">
    <mergeCell ref="A1:C1"/>
    <mergeCell ref="A17:C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14" customWidth="1" min="4" max="4"/>
    <col width="4" customWidth="1" min="5" max="5"/>
    <col width="22" customWidth="1" min="6" max="6"/>
    <col width="18" customWidth="1" min="7" max="7"/>
    <col width="15" customWidth="1" min="8" max="8"/>
  </cols>
  <sheetData>
    <row r="1">
      <c r="A1" s="1" t="inlineStr">
        <is>
          <t>Schadenart</t>
        </is>
      </c>
      <c r="B1" s="1" t="inlineStr">
        <is>
          <t>Versicherung / Zuständige Stelle</t>
        </is>
      </c>
      <c r="C1" s="1" t="inlineStr">
        <is>
          <t>Standard-Frist (Tage)</t>
        </is>
      </c>
      <c r="D1" s="1" t="inlineStr">
        <is>
          <t>Priorität</t>
        </is>
      </c>
      <c r="F1" s="1" t="inlineStr">
        <is>
          <t>Status-Liste</t>
        </is>
      </c>
      <c r="G1" s="1" t="inlineStr">
        <is>
          <t>Dringlichkeits-Liste</t>
        </is>
      </c>
      <c r="H1" s="1" t="inlineStr">
        <is>
          <t>Städte-Liste</t>
        </is>
      </c>
    </row>
    <row r="2">
      <c r="A2" s="4" t="inlineStr">
        <is>
          <t>Rohrbruch</t>
        </is>
      </c>
      <c r="B2" s="4" t="inlineStr">
        <is>
          <t>Gebäudeversicherung</t>
        </is>
      </c>
      <c r="C2" s="2" t="n">
        <v>3</v>
      </c>
      <c r="D2" s="2" t="inlineStr">
        <is>
          <t>Hoch</t>
        </is>
      </c>
      <c r="F2" s="2" t="inlineStr">
        <is>
          <t>Offen</t>
        </is>
      </c>
      <c r="G2" s="2" t="inlineStr">
        <is>
          <t>Niedrig</t>
        </is>
      </c>
      <c r="H2" s="2" t="inlineStr">
        <is>
          <t>Berlin</t>
        </is>
      </c>
    </row>
    <row r="3">
      <c r="A3" s="9" t="inlineStr">
        <is>
          <t>Undichte Dusche</t>
        </is>
      </c>
      <c r="B3" s="9" t="inlineStr">
        <is>
          <t>Haftpflicht / Gebäudeversicherung</t>
        </is>
      </c>
      <c r="C3" s="7" t="n">
        <v>7</v>
      </c>
      <c r="D3" s="7" t="inlineStr">
        <is>
          <t>Mittel</t>
        </is>
      </c>
      <c r="F3" s="7" t="inlineStr">
        <is>
          <t>In Bearbeitung</t>
        </is>
      </c>
      <c r="G3" s="7" t="inlineStr">
        <is>
          <t>Mittel</t>
        </is>
      </c>
      <c r="H3" s="7" t="inlineStr">
        <is>
          <t>München</t>
        </is>
      </c>
    </row>
    <row r="4">
      <c r="A4" s="4" t="inlineStr">
        <is>
          <t>Leitungswasserschaden</t>
        </is>
      </c>
      <c r="B4" s="4" t="inlineStr">
        <is>
          <t>Gebäudeversicherung</t>
        </is>
      </c>
      <c r="C4" s="2" t="n">
        <v>3</v>
      </c>
      <c r="D4" s="2" t="inlineStr">
        <is>
          <t>Hoch</t>
        </is>
      </c>
      <c r="F4" s="2" t="inlineStr">
        <is>
          <t>Rückmeldung erhalten</t>
        </is>
      </c>
      <c r="G4" s="2" t="inlineStr">
        <is>
          <t>Hoch</t>
        </is>
      </c>
      <c r="H4" s="2" t="inlineStr">
        <is>
          <t>Hamburg</t>
        </is>
      </c>
    </row>
    <row r="5">
      <c r="A5" s="9" t="inlineStr">
        <is>
          <t>Rückstau Abwasser</t>
        </is>
      </c>
      <c r="B5" s="9" t="inlineStr">
        <is>
          <t>Hausverwaltung / Gebäudeversicherung</t>
        </is>
      </c>
      <c r="C5" s="7" t="n">
        <v>1</v>
      </c>
      <c r="D5" s="7" t="inlineStr">
        <is>
          <t>Sofort</t>
        </is>
      </c>
      <c r="F5" s="7" t="inlineStr">
        <is>
          <t>Termin vereinbart</t>
        </is>
      </c>
      <c r="G5" s="7" t="inlineStr">
        <is>
          <t>Sofort</t>
        </is>
      </c>
      <c r="H5" s="7" t="inlineStr">
        <is>
          <t>Köln</t>
        </is>
      </c>
    </row>
    <row r="6">
      <c r="A6" s="4" t="inlineStr">
        <is>
          <t>defekte Waschmaschine</t>
        </is>
      </c>
      <c r="B6" s="4" t="inlineStr">
        <is>
          <t>Hausrat / Haftpflicht</t>
        </is>
      </c>
      <c r="C6" s="2" t="n">
        <v>7</v>
      </c>
      <c r="D6" s="2" t="inlineStr">
        <is>
          <t>Mittel</t>
        </is>
      </c>
      <c r="F6" s="2" t="inlineStr">
        <is>
          <t>Erledigt</t>
        </is>
      </c>
      <c r="H6" s="2" t="inlineStr">
        <is>
          <t>Frankfurt</t>
        </is>
      </c>
    </row>
    <row r="7">
      <c r="A7" s="9" t="inlineStr">
        <is>
          <t>Feuchtigkeit an Decke</t>
        </is>
      </c>
      <c r="B7" s="9" t="inlineStr">
        <is>
          <t>Gebäudeversicherung</t>
        </is>
      </c>
      <c r="C7" s="7" t="n">
        <v>3</v>
      </c>
      <c r="D7" s="7" t="inlineStr">
        <is>
          <t>Hoch</t>
        </is>
      </c>
      <c r="H7" s="7" t="inlineStr">
        <is>
          <t>Stuttgart</t>
        </is>
      </c>
    </row>
    <row r="8">
      <c r="A8" s="4" t="inlineStr">
        <is>
          <t>undichte Fensterlaibung</t>
        </is>
      </c>
      <c r="B8" s="4" t="inlineStr">
        <is>
          <t>Gebäudeversicherung</t>
        </is>
      </c>
      <c r="C8" s="2" t="n">
        <v>7</v>
      </c>
      <c r="D8" s="2" t="inlineStr">
        <is>
          <t>Niedrig</t>
        </is>
      </c>
      <c r="H8" s="2" t="inlineStr">
        <is>
          <t>Düsseldorf</t>
        </is>
      </c>
    </row>
    <row r="9">
      <c r="A9" s="9" t="inlineStr">
        <is>
          <t>Rohrleck in Küche</t>
        </is>
      </c>
      <c r="B9" s="9" t="inlineStr">
        <is>
          <t>Gebäudeversicherung</t>
        </is>
      </c>
      <c r="C9" s="7" t="n">
        <v>3</v>
      </c>
      <c r="D9" s="7" t="inlineStr">
        <is>
          <t>Hoch</t>
        </is>
      </c>
      <c r="H9" s="7" t="inlineStr">
        <is>
          <t>Leipzig</t>
        </is>
      </c>
    </row>
    <row r="10">
      <c r="A10" s="4" t="inlineStr">
        <is>
          <t>Wassereintritt Keller</t>
        </is>
      </c>
      <c r="B10" s="4" t="inlineStr">
        <is>
          <t>Gebäudeversicherung</t>
        </is>
      </c>
      <c r="C10" s="2" t="n">
        <v>1</v>
      </c>
      <c r="D10" s="2" t="inlineStr">
        <is>
          <t>Sofort</t>
        </is>
      </c>
      <c r="H10" s="2" t="inlineStr">
        <is>
          <t>Dresden</t>
        </is>
      </c>
    </row>
    <row r="11">
      <c r="A11" s="9" t="inlineStr">
        <is>
          <t>beschädigte Silikonfuge</t>
        </is>
      </c>
      <c r="B11" s="9" t="inlineStr">
        <is>
          <t>Hausrat / Haftpflicht</t>
        </is>
      </c>
      <c r="C11" s="7" t="n">
        <v>7</v>
      </c>
      <c r="D11" s="7" t="inlineStr">
        <is>
          <t>Mittel</t>
        </is>
      </c>
      <c r="H11" s="7" t="inlineStr">
        <is>
          <t>Hannover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4" customWidth="1" min="3" max="3"/>
    <col width="22" customWidth="1" min="4" max="4"/>
    <col width="12" customWidth="1" min="5" max="5"/>
    <col width="24" customWidth="1" min="7" max="7"/>
    <col width="10" customWidth="1" min="8" max="8"/>
  </cols>
  <sheetData>
    <row r="1" ht="30" customHeight="1">
      <c r="A1" s="12" t="inlineStr">
        <is>
          <t>Auswertung – Wasserschadenmeldungen</t>
        </is>
      </c>
    </row>
    <row r="2"/>
    <row r="3">
      <c r="A3" s="17" t="inlineStr">
        <is>
          <t>Kennzahl</t>
        </is>
      </c>
      <c r="B3" s="1" t="inlineStr">
        <is>
          <t>Wert</t>
        </is>
      </c>
      <c r="D3" s="17" t="inlineStr">
        <is>
          <t>Status</t>
        </is>
      </c>
      <c r="E3" s="1" t="inlineStr">
        <is>
          <t>Anzahl</t>
        </is>
      </c>
      <c r="G3" s="17" t="inlineStr">
        <is>
          <t>Schadenart</t>
        </is>
      </c>
      <c r="H3" s="1" t="inlineStr">
        <is>
          <t>Anzahl</t>
        </is>
      </c>
    </row>
    <row r="4">
      <c r="A4" s="4" t="inlineStr">
        <is>
          <t>Gesamtzahl Vorgänge</t>
        </is>
      </c>
      <c r="B4" s="6">
        <f>COUNTA(Vorgänge!A2:A11)</f>
        <v/>
      </c>
      <c r="D4" s="18">
        <f>Stammdaten!F2</f>
        <v/>
      </c>
      <c r="E4" s="2">
        <f>COUNTIF(Vorgänge!$H$2:$H$11,D4)</f>
        <v/>
      </c>
      <c r="G4" s="18">
        <f>Stammdaten!A2</f>
        <v/>
      </c>
      <c r="H4" s="2">
        <f>COUNTIF(Vorgänge!$G$2:$G$11,G4)</f>
        <v/>
      </c>
    </row>
    <row r="5">
      <c r="A5" s="9" t="inlineStr">
        <is>
          <t>Offene Vorgänge</t>
        </is>
      </c>
      <c r="B5" s="11">
        <f>COUNTIF(Vorgänge!H2:H11,"Offen")</f>
        <v/>
      </c>
      <c r="D5" s="19">
        <f>Stammdaten!F3</f>
        <v/>
      </c>
      <c r="E5" s="7">
        <f>COUNTIF(Vorgänge!$H$2:$H$11,D5)</f>
        <v/>
      </c>
      <c r="G5" s="19">
        <f>Stammdaten!A3</f>
        <v/>
      </c>
      <c r="H5" s="7">
        <f>COUNTIF(Vorgänge!$G$2:$G$11,G5)</f>
        <v/>
      </c>
    </row>
    <row r="6">
      <c r="A6" s="4" t="inlineStr">
        <is>
          <t>Vorgänge mit Eskalation</t>
        </is>
      </c>
      <c r="B6" s="6">
        <f>COUNTIF(Vorgänge!N2:N11,"Ja")</f>
        <v/>
      </c>
      <c r="D6" s="18">
        <f>Stammdaten!F4</f>
        <v/>
      </c>
      <c r="E6" s="2">
        <f>COUNTIF(Vorgänge!$H$2:$H$11,D6)</f>
        <v/>
      </c>
      <c r="G6" s="18">
        <f>Stammdaten!A4</f>
        <v/>
      </c>
      <c r="H6" s="2">
        <f>COUNTIF(Vorgänge!$G$2:$G$11,G6)</f>
        <v/>
      </c>
    </row>
    <row r="7">
      <c r="A7" s="9" t="inlineStr">
        <is>
          <t>Durchschnittliche Kosten netto</t>
        </is>
      </c>
      <c r="B7" s="24">
        <f>IFERROR(AVERAGE(Vorgänge!J2:J11),0)</f>
        <v/>
      </c>
      <c r="D7" s="19">
        <f>Stammdaten!F5</f>
        <v/>
      </c>
      <c r="E7" s="7">
        <f>COUNTIF(Vorgänge!$H$2:$H$11,D7)</f>
        <v/>
      </c>
      <c r="G7" s="19">
        <f>Stammdaten!A5</f>
        <v/>
      </c>
      <c r="H7" s="7">
        <f>COUNTIF(Vorgänge!$G$2:$G$11,G7)</f>
        <v/>
      </c>
    </row>
    <row r="8">
      <c r="A8" s="4" t="inlineStr">
        <is>
          <t>Summe geschätzte Kosten netto</t>
        </is>
      </c>
      <c r="B8" s="22">
        <f>SUM(Vorgänge!J2:J11)</f>
        <v/>
      </c>
      <c r="D8" s="18">
        <f>Stammdaten!F6</f>
        <v/>
      </c>
      <c r="E8" s="2">
        <f>COUNTIF(Vorgänge!$H$2:$H$11,D8)</f>
        <v/>
      </c>
      <c r="G8" s="18">
        <f>Stammdaten!A6</f>
        <v/>
      </c>
      <c r="H8" s="2">
        <f>COUNTIF(Vorgänge!$G$2:$G$11,G8)</f>
        <v/>
      </c>
    </row>
    <row r="9">
      <c r="A9" s="9" t="inlineStr">
        <is>
          <t>Hoch priorisierte Fälle</t>
        </is>
      </c>
      <c r="B9" s="11">
        <f>COUNTIF(Vorgänge!I2:I11,"Hoch")+COUNTIF(Vorgänge!I2:I11,"Sofort")</f>
        <v/>
      </c>
      <c r="G9" s="19">
        <f>Stammdaten!A7</f>
        <v/>
      </c>
      <c r="H9" s="7">
        <f>COUNTIF(Vorgänge!$G$2:$G$11,G9)</f>
        <v/>
      </c>
    </row>
    <row r="10">
      <c r="G10" s="18">
        <f>Stammdaten!A8</f>
        <v/>
      </c>
      <c r="H10" s="2">
        <f>COUNTIF(Vorgänge!$G$2:$G$11,G10)</f>
        <v/>
      </c>
    </row>
    <row r="11">
      <c r="G11" s="19">
        <f>Stammdaten!A9</f>
        <v/>
      </c>
      <c r="H11" s="7">
        <f>COUNTIF(Vorgänge!$G$2:$G$11,G11)</f>
        <v/>
      </c>
    </row>
    <row r="12">
      <c r="G12" s="18">
        <f>Stammdaten!A10</f>
        <v/>
      </c>
      <c r="H12" s="2">
        <f>COUNTIF(Vorgänge!$G$2:$G$11,G12)</f>
        <v/>
      </c>
    </row>
    <row r="13">
      <c r="G13" s="19">
        <f>Stammdaten!A11</f>
        <v/>
      </c>
      <c r="H13" s="7">
        <f>COUNTIF(Vorgänge!$G$2:$G$11,G13)</f>
        <v/>
      </c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>
      <c r="A46" s="20" t="inlineStr">
        <is>
          <t>Hinweis: 'Vorgänge' enthält alle Meldungen inkl. Fristen und Eskalationslogik. 'Briefvorlage' erzeugt automatisch einen Meldebrief auf Basis von Vorgang Nr. 1. 'Stammdaten' liefert Zuordnungen für Versicherung, Fristen und Dropdown-Listen.</t>
        </is>
      </c>
    </row>
    <row r="47"/>
    <row r="48"/>
  </sheetData>
  <mergeCells count="2">
    <mergeCell ref="A1:E1"/>
    <mergeCell ref="A46:H4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2026-07-14T01:50:39Z</dcterms:created>
  <dcterms:modified xmlns:dcterms="http://purl.org/dc/terms/" xmlns:xsi="http://www.w3.org/2001/XMLSchema-instance" xsi:type="dcterms:W3CDTF">2026-07-14T01:50:39Z</dcterms:modified>
</cp:coreProperties>
</file>