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aengelmeldungen" sheetId="1" state="visible" r:id="rId1"/>
    <sheet xmlns:r="http://schemas.openxmlformats.org/officeDocument/2006/relationships" name="Musterbrief" sheetId="2" state="visible" r:id="rId2"/>
    <sheet xmlns:r="http://schemas.openxmlformats.org/officeDocument/2006/relationships" name="Auswertung"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4">
    <numFmt numFmtId="164" formatCode="TT.MM.JJJJ"/>
    <numFmt numFmtId="165" formatCode="#.##0,00 &quot;€&quot;"/>
    <numFmt numFmtId="166" formatCode="0&quot;%&quot;"/>
    <numFmt numFmtId="167" formatCode="0.0"/>
  </numFmts>
  <fonts count="7">
    <font>
      <name val="Calibri"/>
      <family val="2"/>
      <color theme="1"/>
      <sz val="11"/>
      <scheme val="minor"/>
    </font>
    <font>
      <b val="1"/>
      <color rgb="001E3A5F"/>
      <sz val="16"/>
    </font>
    <font>
      <b val="1"/>
      <color rgb="00FFFFFF"/>
      <sz val="11"/>
    </font>
    <font>
      <b val="1"/>
    </font>
    <font>
      <b val="1"/>
      <color rgb="00FFFFFF"/>
      <sz val="10"/>
    </font>
    <font>
      <b val="1"/>
      <color rgb="001E3A5F"/>
    </font>
    <font>
      <b val="1"/>
      <color rgb="00DC2626"/>
    </font>
  </fonts>
  <fills count="8">
    <fill>
      <patternFill/>
    </fill>
    <fill>
      <patternFill patternType="gray125"/>
    </fill>
    <fill>
      <patternFill patternType="solid">
        <fgColor rgb="001E3A5F"/>
      </patternFill>
    </fill>
    <fill>
      <patternFill patternType="solid">
        <fgColor rgb="00FFFBEB"/>
      </patternFill>
    </fill>
    <fill>
      <patternFill patternType="solid">
        <fgColor rgb="00EEF2F7"/>
      </patternFill>
    </fill>
    <fill>
      <patternFill patternType="solid">
        <fgColor rgb="00FFFFFF"/>
      </patternFill>
    </fill>
    <fill>
      <patternFill patternType="solid">
        <fgColor rgb="00D6E0EC"/>
      </patternFill>
    </fill>
    <fill>
      <patternFill patternType="solid">
        <fgColor rgb="002C4C73"/>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pivotButton="0" quotePrefix="0" xfId="0"/>
    <xf numFmtId="0" fontId="0" fillId="4" borderId="1" applyAlignment="1" pivotButton="0" quotePrefix="0" xfId="0">
      <alignment horizontal="left" vertical="center" wrapText="1"/>
    </xf>
    <xf numFmtId="164" fontId="0" fillId="4" borderId="1" applyAlignment="1" pivotButton="0" quotePrefix="0" xfId="0">
      <alignment horizontal="center" vertical="center" wrapText="1"/>
    </xf>
    <xf numFmtId="0"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pivotButton="0" quotePrefix="0" xfId="0"/>
    <xf numFmtId="0" fontId="0" fillId="5" borderId="1" applyAlignment="1" pivotButton="0" quotePrefix="0" xfId="0">
      <alignment horizontal="left"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3" fillId="6" borderId="1" applyAlignment="1" pivotButton="0" quotePrefix="0" xfId="0">
      <alignment horizontal="center" vertical="center" wrapText="1"/>
    </xf>
    <xf numFmtId="167" fontId="3" fillId="6" borderId="1" applyAlignment="1" pivotButton="0" quotePrefix="0" xfId="0">
      <alignment horizontal="center" vertical="center" wrapText="1"/>
    </xf>
    <xf numFmtId="165" fontId="3" fillId="6" borderId="1" applyAlignment="1" pivotButton="0" quotePrefix="0" xfId="0">
      <alignment horizontal="center" vertical="center" wrapText="1"/>
    </xf>
    <xf numFmtId="0" fontId="4" fillId="7" borderId="0" pivotButton="0" quotePrefix="0" xfId="0"/>
    <xf numFmtId="0" fontId="0" fillId="7" borderId="0" pivotButton="0" quotePrefix="0" xfId="0"/>
    <xf numFmtId="0" fontId="0" fillId="0" borderId="1" pivotButton="0" quotePrefix="0" xfId="0"/>
    <xf numFmtId="0" fontId="0" fillId="0" borderId="1" applyAlignment="1" pivotButton="0" quotePrefix="0" xfId="0">
      <alignment horizontal="center" vertical="center" wrapText="1"/>
    </xf>
    <xf numFmtId="0" fontId="1" fillId="0" borderId="0" pivotButton="0" quotePrefix="0" xfId="0"/>
    <xf numFmtId="0" fontId="5" fillId="0" borderId="0" applyAlignment="1" pivotButton="0" quotePrefix="0" xfId="0">
      <alignment horizontal="left" vertical="top"/>
    </xf>
    <xf numFmtId="0" fontId="0" fillId="0" borderId="0" applyAlignment="1" pivotButton="0" quotePrefix="0" xfId="0">
      <alignment horizontal="left" vertical="top" wrapText="1"/>
    </xf>
    <xf numFmtId="0" fontId="6" fillId="0" borderId="0" pivotButton="0" quotePrefix="0" xfId="0"/>
    <xf numFmtId="0" fontId="0" fillId="0" borderId="0" applyAlignment="1" pivotButton="0" quotePrefix="0" xfId="0">
      <alignment horizontal="left" vertical="center" wrapText="1"/>
    </xf>
    <xf numFmtId="0" fontId="2" fillId="2" borderId="1" pivotButton="0" quotePrefix="0" xfId="0"/>
    <xf numFmtId="167" fontId="0" fillId="4" borderId="1" pivotButton="0" quotePrefix="0" xfId="0"/>
    <xf numFmtId="167" fontId="0" fillId="5" borderId="1" pivotButton="0" quotePrefix="0" xfId="0"/>
    <xf numFmtId="9" fontId="0" fillId="5" borderId="1" pivotButton="0" quotePrefix="0" xfId="0"/>
    <xf numFmtId="0" fontId="0" fillId="3" borderId="1" pivotButton="0" quotePrefix="0" xfId="0"/>
    <xf numFmtId="165" fontId="0" fillId="0" borderId="1" pivotButton="0" quotePrefix="0" xfId="0"/>
    <xf numFmtId="0" fontId="2" fillId="2" borderId="0" pivotButton="0" quotePrefix="0" xfId="0"/>
    <xf numFmtId="0" fontId="3" fillId="4" borderId="1" applyAlignment="1" pivotButton="0" quotePrefix="0" xfId="0">
      <alignment horizontal="left" vertical="top"/>
    </xf>
    <xf numFmtId="0" fontId="3" fillId="5" borderId="1" applyAlignment="1" pivotButton="0" quotePrefix="0" xfId="0">
      <alignment horizontal="left" vertical="top"/>
    </xf>
  </cellXfs>
  <cellStyles count="1">
    <cellStyle name="Normal" xfId="0" builtinId="0" hidden="0"/>
  </cellStyles>
  <dxfs count="3">
    <dxf>
      <font>
        <b val="1"/>
        <color rgb="00DC2626"/>
      </font>
      <fill>
        <patternFill patternType="solid">
          <fgColor rgb="00FDE2E1"/>
        </patternFill>
      </fill>
    </dxf>
    <dxf>
      <fill>
        <patternFill patternType="solid">
          <fgColor rgb="00FEE2E2"/>
        </patternFill>
      </fill>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Status-Verteilung Mängelmeldungen</a:t>
            </a:r>
          </a:p>
        </rich>
      </tx>
    </title>
    <plotArea>
      <pieChart>
        <varyColors val="1"/>
        <ser>
          <idx val="0"/>
          <order val="0"/>
          <spPr>
            <a:ln xmlns:a="http://schemas.openxmlformats.org/drawingml/2006/main">
              <a:prstDash val="solid"/>
            </a:ln>
          </spPr>
          <cat>
            <numRef>
              <f>'Maengelmeldungen'!$B$15:$B$18</f>
            </numRef>
          </cat>
          <val>
            <numRef>
              <f>'Maengelmeldungen'!$C$15:$C$18</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Mietminderung je Mieter (€)</a:t>
            </a:r>
          </a:p>
        </rich>
      </tx>
    </title>
    <plotArea>
      <barChart>
        <barDir val="col"/>
        <grouping val="clustered"/>
        <ser>
          <idx val="0"/>
          <order val="0"/>
          <tx>
            <strRef>
              <f>'Maengelmeldungen'!L2</f>
            </strRef>
          </tx>
          <spPr>
            <a:solidFill xmlns:a="http://schemas.openxmlformats.org/drawingml/2006/main">
              <a:srgbClr val="1E3A5F"/>
            </a:solidFill>
            <a:ln xmlns:a="http://schemas.openxmlformats.org/drawingml/2006/main">
              <a:prstDash val="solid"/>
            </a:ln>
          </spPr>
          <cat>
            <numRef>
              <f>'Maengelmeldungen'!$B$3:$B$11</f>
            </numRef>
          </cat>
          <val>
            <numRef>
              <f>'Maengelmeldungen'!$L$3:$L$11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Mieter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Mietminderung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Geschätzte Reparaturkosten je Meldung (€)</a:t>
            </a:r>
          </a:p>
        </rich>
      </tx>
    </title>
    <plotArea>
      <barChart>
        <barDir val="col"/>
        <grouping val="clustered"/>
        <ser>
          <idx val="0"/>
          <order val="0"/>
          <tx>
            <strRef>
              <f>'Maengelmeldungen'!M2</f>
            </strRef>
          </tx>
          <spPr>
            <a:solidFill xmlns:a="http://schemas.openxmlformats.org/drawingml/2006/main">
              <a:srgbClr val="DC2626"/>
            </a:solidFill>
            <a:ln xmlns:a="http://schemas.openxmlformats.org/drawingml/2006/main">
              <a:prstDash val="solid"/>
            </a:ln>
          </spPr>
          <cat>
            <numRef>
              <f>'Maengelmeldungen'!$B$3:$B$11</f>
            </numRef>
          </cat>
          <val>
            <numRef>
              <f>'Maengelmeldungen'!$M$3:$M$11</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Kosten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36</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8"/>
  <sheetViews>
    <sheetView workbookViewId="0">
      <pane ySplit="2" topLeftCell="A3" activePane="bottomLeft" state="frozen"/>
      <selection pane="bottomLeft" activeCell="A1" sqref="A1"/>
    </sheetView>
  </sheetViews>
  <sheetFormatPr baseColWidth="8" defaultRowHeight="15"/>
  <cols>
    <col width="6" customWidth="1" min="1" max="1"/>
    <col width="18" customWidth="1" min="2" max="2"/>
    <col width="30" customWidth="1" min="3" max="3"/>
    <col width="14" customWidth="1" min="4" max="4"/>
    <col width="38" customWidth="1" min="5" max="5"/>
    <col width="13" customWidth="1" min="6" max="6"/>
    <col width="11" customWidth="1" min="7" max="7"/>
    <col width="13" customWidth="1" min="8" max="8"/>
    <col width="15" customWidth="1" min="9" max="9"/>
    <col width="12" customWidth="1" min="10" max="10"/>
    <col width="14" customWidth="1" min="11" max="11"/>
    <col width="15" customWidth="1" min="12" max="12"/>
    <col width="20" customWidth="1" min="13" max="13"/>
    <col width="11" customWidth="1" min="14" max="14"/>
    <col width="26" customWidth="1" min="15" max="15"/>
  </cols>
  <sheetData>
    <row r="1" ht="28" customHeight="1">
      <c r="A1" s="1" t="inlineStr">
        <is>
          <t>Mängelmeldungen – Undichte Fenster in Mietwohnungen</t>
        </is>
      </c>
    </row>
    <row r="2">
      <c r="A2" s="2" t="inlineStr">
        <is>
          <t>Nr.</t>
        </is>
      </c>
      <c r="B2" s="2" t="inlineStr">
        <is>
          <t>Mieter</t>
        </is>
      </c>
      <c r="C2" s="2" t="inlineStr">
        <is>
          <t>Wohnung/Adresse</t>
        </is>
      </c>
      <c r="D2" s="2" t="inlineStr">
        <is>
          <t>Raum</t>
        </is>
      </c>
      <c r="E2" s="2" t="inlineStr">
        <is>
          <t>Mangel-Beschreibung</t>
        </is>
      </c>
      <c r="F2" s="2" t="inlineStr">
        <is>
          <t>Meldedatum</t>
        </is>
      </c>
      <c r="G2" s="2" t="inlineStr">
        <is>
          <t>Frist (Tage)</t>
        </is>
      </c>
      <c r="H2" s="2" t="inlineStr">
        <is>
          <t>Frist-Datum</t>
        </is>
      </c>
      <c r="I2" s="2" t="inlineStr">
        <is>
          <t>Status</t>
        </is>
      </c>
      <c r="J2" s="2" t="inlineStr">
        <is>
          <t>Kaltmiete</t>
        </is>
      </c>
      <c r="K2" s="2" t="inlineStr">
        <is>
          <t>Mietminderung (%)</t>
        </is>
      </c>
      <c r="L2" s="2" t="inlineStr">
        <is>
          <t>Mietminderung (€)</t>
        </is>
      </c>
      <c r="M2" s="2" t="inlineStr">
        <is>
          <t>Reparaturkosten (geschätzt)</t>
        </is>
      </c>
      <c r="N2" s="2" t="inlineStr">
        <is>
          <t>Priorität</t>
        </is>
      </c>
      <c r="O2" s="2" t="inlineStr">
        <is>
          <t>Bemerkung</t>
        </is>
      </c>
    </row>
    <row r="3">
      <c r="A3" s="3" t="n">
        <v>1</v>
      </c>
      <c r="B3" s="4" t="inlineStr">
        <is>
          <t>Thomas Müller</t>
        </is>
      </c>
      <c r="C3" s="4" t="inlineStr">
        <is>
          <t>Musterstraße 12, 10115 Berlin</t>
        </is>
      </c>
      <c r="D3" s="3" t="inlineStr">
        <is>
          <t>Wohnzimmer</t>
        </is>
      </c>
      <c r="E3" s="5" t="inlineStr">
        <is>
          <t>Fenster schließt nicht richtig, spürbare Zugluft</t>
        </is>
      </c>
      <c r="F3" s="6" t="inlineStr">
        <is>
          <t>05.01.2026</t>
        </is>
      </c>
      <c r="G3" s="7" t="n">
        <v>14</v>
      </c>
      <c r="H3" s="6">
        <f>F3+G3</f>
        <v/>
      </c>
      <c r="I3" s="3" t="inlineStr">
        <is>
          <t>Behoben</t>
        </is>
      </c>
      <c r="J3" s="8" t="n">
        <v>850</v>
      </c>
      <c r="K3" s="9" t="n">
        <v>5</v>
      </c>
      <c r="L3" s="8">
        <f>ROUND(J3*K3/100,2)</f>
        <v/>
      </c>
      <c r="M3" s="8" t="n">
        <v>180</v>
      </c>
      <c r="N3" s="3" t="inlineStr">
        <is>
          <t>Mittel</t>
        </is>
      </c>
      <c r="O3" s="5" t="inlineStr">
        <is>
          <t>Dichtung erneuert</t>
        </is>
      </c>
    </row>
    <row r="4">
      <c r="A4" s="10" t="n">
        <v>2</v>
      </c>
      <c r="B4" s="11" t="inlineStr">
        <is>
          <t>Anna Schmidt</t>
        </is>
      </c>
      <c r="C4" s="11" t="inlineStr">
        <is>
          <t>Gartenweg 5, 80331 München</t>
        </is>
      </c>
      <c r="D4" s="10" t="inlineStr">
        <is>
          <t>Schlafzimmer</t>
        </is>
      </c>
      <c r="E4" s="12" t="inlineStr">
        <is>
          <t>Fensterrahmen verzogen, Wasser dringt ein</t>
        </is>
      </c>
      <c r="F4" s="13" t="inlineStr">
        <is>
          <t>12.01.2026</t>
        </is>
      </c>
      <c r="G4" s="7" t="n">
        <v>7</v>
      </c>
      <c r="H4" s="13">
        <f>F4+G4</f>
        <v/>
      </c>
      <c r="I4" s="10" t="inlineStr">
        <is>
          <t>In Bearbeitung</t>
        </is>
      </c>
      <c r="J4" s="14" t="n">
        <v>1100</v>
      </c>
      <c r="K4" s="9" t="n">
        <v>10</v>
      </c>
      <c r="L4" s="14">
        <f>ROUND(J4*K4/100,2)</f>
        <v/>
      </c>
      <c r="M4" s="14" t="n">
        <v>450</v>
      </c>
      <c r="N4" s="10" t="inlineStr">
        <is>
          <t>Hoch</t>
        </is>
      </c>
      <c r="O4" s="12" t="inlineStr">
        <is>
          <t>Handwerker beauftragt</t>
        </is>
      </c>
    </row>
    <row r="5">
      <c r="A5" s="3" t="n">
        <v>3</v>
      </c>
      <c r="B5" s="4" t="inlineStr">
        <is>
          <t>Michael Weber</t>
        </is>
      </c>
      <c r="C5" s="4" t="inlineStr">
        <is>
          <t>Hafenstraße 22, 20095 Hamburg</t>
        </is>
      </c>
      <c r="D5" s="3" t="inlineStr">
        <is>
          <t>Küche</t>
        </is>
      </c>
      <c r="E5" s="5" t="inlineStr">
        <is>
          <t>Dichtung porös, spürbare Zugluft</t>
        </is>
      </c>
      <c r="F5" s="6" t="inlineStr">
        <is>
          <t>18.01.2026</t>
        </is>
      </c>
      <c r="G5" s="7" t="n">
        <v>14</v>
      </c>
      <c r="H5" s="6">
        <f>F5+G5</f>
        <v/>
      </c>
      <c r="I5" s="3" t="inlineStr">
        <is>
          <t>Gemeldet</t>
        </is>
      </c>
      <c r="J5" s="8" t="n">
        <v>780</v>
      </c>
      <c r="K5" s="9" t="n">
        <v>5</v>
      </c>
      <c r="L5" s="8">
        <f>ROUND(J5*K5/100,2)</f>
        <v/>
      </c>
      <c r="M5" s="8" t="n">
        <v>120</v>
      </c>
      <c r="N5" s="3" t="inlineStr">
        <is>
          <t>Mittel</t>
        </is>
      </c>
      <c r="O5" s="5" t="inlineStr">
        <is>
          <t>Termin ausstehend</t>
        </is>
      </c>
    </row>
    <row r="6">
      <c r="A6" s="10" t="n">
        <v>4</v>
      </c>
      <c r="B6" s="11" t="inlineStr">
        <is>
          <t>Julia Wagner</t>
        </is>
      </c>
      <c r="C6" s="11" t="inlineStr">
        <is>
          <t>Ringstraße 8, 50667 Köln</t>
        </is>
      </c>
      <c r="D6" s="10" t="inlineStr">
        <is>
          <t>Bad</t>
        </is>
      </c>
      <c r="E6" s="12" t="inlineStr">
        <is>
          <t>Fenstergriff defekt, Fenster schließt nicht komplett</t>
        </is>
      </c>
      <c r="F6" s="13" t="inlineStr">
        <is>
          <t>22.01.2026</t>
        </is>
      </c>
      <c r="G6" s="7" t="n">
        <v>10</v>
      </c>
      <c r="H6" s="13">
        <f>F6+G6</f>
        <v/>
      </c>
      <c r="I6" s="10" t="inlineStr">
        <is>
          <t>Behoben</t>
        </is>
      </c>
      <c r="J6" s="14" t="n">
        <v>690</v>
      </c>
      <c r="K6" s="9" t="n">
        <v>3</v>
      </c>
      <c r="L6" s="14">
        <f>ROUND(J6*K6/100,2)</f>
        <v/>
      </c>
      <c r="M6" s="14" t="n">
        <v>90</v>
      </c>
      <c r="N6" s="10" t="inlineStr">
        <is>
          <t>Niedrig</t>
        </is>
      </c>
      <c r="O6" s="12" t="inlineStr">
        <is>
          <t>Griff ausgetauscht</t>
        </is>
      </c>
    </row>
    <row r="7">
      <c r="A7" s="3" t="n">
        <v>5</v>
      </c>
      <c r="B7" s="4" t="inlineStr">
        <is>
          <t>Stefan Becker</t>
        </is>
      </c>
      <c r="C7" s="4" t="inlineStr">
        <is>
          <t>Bahnhofsallee 3, 60313 Frankfurt</t>
        </is>
      </c>
      <c r="D7" s="3" t="inlineStr">
        <is>
          <t>Wohnzimmer</t>
        </is>
      </c>
      <c r="E7" s="5" t="inlineStr">
        <is>
          <t>Doppelverglasung beschlagen, Isolierung defekt</t>
        </is>
      </c>
      <c r="F7" s="6" t="inlineStr">
        <is>
          <t>28.01.2026</t>
        </is>
      </c>
      <c r="G7" s="7" t="n">
        <v>21</v>
      </c>
      <c r="H7" s="6">
        <f>F7+G7</f>
        <v/>
      </c>
      <c r="I7" s="3" t="inlineStr">
        <is>
          <t>In Bearbeitung</t>
        </is>
      </c>
      <c r="J7" s="8" t="n">
        <v>950</v>
      </c>
      <c r="K7" s="9" t="n">
        <v>8</v>
      </c>
      <c r="L7" s="8">
        <f>ROUND(J7*K7/100,2)</f>
        <v/>
      </c>
      <c r="M7" s="8" t="n">
        <v>600</v>
      </c>
      <c r="N7" s="3" t="inlineStr">
        <is>
          <t>Hoch</t>
        </is>
      </c>
      <c r="O7" s="5" t="inlineStr">
        <is>
          <t>Glaser bestellt</t>
        </is>
      </c>
    </row>
    <row r="8">
      <c r="A8" s="10" t="n">
        <v>6</v>
      </c>
      <c r="B8" s="11" t="inlineStr">
        <is>
          <t>Sabine Fischer</t>
        </is>
      </c>
      <c r="C8" s="11" t="inlineStr">
        <is>
          <t>Königstraße 15, 70173 Stuttgart</t>
        </is>
      </c>
      <c r="D8" s="10" t="inlineStr">
        <is>
          <t>Kinderzimmer</t>
        </is>
      </c>
      <c r="E8" s="12" t="inlineStr">
        <is>
          <t>Fenster undicht, Schimmelbildung an der Laibung</t>
        </is>
      </c>
      <c r="F8" s="13" t="inlineStr">
        <is>
          <t>02.02.2026</t>
        </is>
      </c>
      <c r="G8" s="7" t="n">
        <v>7</v>
      </c>
      <c r="H8" s="13">
        <f>F8+G8</f>
        <v/>
      </c>
      <c r="I8" s="10" t="inlineStr">
        <is>
          <t>Gemeldet</t>
        </is>
      </c>
      <c r="J8" s="14" t="n">
        <v>820</v>
      </c>
      <c r="K8" s="9" t="n">
        <v>12</v>
      </c>
      <c r="L8" s="14">
        <f>ROUND(J8*K8/100,2)</f>
        <v/>
      </c>
      <c r="M8" s="14" t="n">
        <v>700</v>
      </c>
      <c r="N8" s="10" t="inlineStr">
        <is>
          <t>Hoch</t>
        </is>
      </c>
      <c r="O8" s="12" t="inlineStr">
        <is>
          <t>Dringend, Gesundheitsrisiko</t>
        </is>
      </c>
    </row>
    <row r="9">
      <c r="A9" s="3" t="n">
        <v>7</v>
      </c>
      <c r="B9" s="4" t="inlineStr">
        <is>
          <t>Andreas Hoffmann</t>
        </is>
      </c>
      <c r="C9" s="4" t="inlineStr">
        <is>
          <t>Kaiserstraße 9, 40210 Düsseldorf</t>
        </is>
      </c>
      <c r="D9" s="3" t="inlineStr">
        <is>
          <t>Schlafzimmer</t>
        </is>
      </c>
      <c r="E9" s="5" t="inlineStr">
        <is>
          <t>Zugluft am Fensterrahmen, alte Dichtung</t>
        </is>
      </c>
      <c r="F9" s="6" t="inlineStr">
        <is>
          <t>08.02.2026</t>
        </is>
      </c>
      <c r="G9" s="7" t="n">
        <v>14</v>
      </c>
      <c r="H9" s="6">
        <f>F9+G9</f>
        <v/>
      </c>
      <c r="I9" s="3" t="inlineStr">
        <is>
          <t>Behoben</t>
        </is>
      </c>
      <c r="J9" s="8" t="n">
        <v>730</v>
      </c>
      <c r="K9" s="9" t="n">
        <v>4</v>
      </c>
      <c r="L9" s="8">
        <f>ROUND(J9*K9/100,2)</f>
        <v/>
      </c>
      <c r="M9" s="8" t="n">
        <v>150</v>
      </c>
      <c r="N9" s="3" t="inlineStr">
        <is>
          <t>Mittel</t>
        </is>
      </c>
      <c r="O9" s="5" t="inlineStr">
        <is>
          <t>Dichtungsband erneuert</t>
        </is>
      </c>
    </row>
    <row r="10">
      <c r="A10" s="10" t="n">
        <v>8</v>
      </c>
      <c r="B10" s="11" t="inlineStr">
        <is>
          <t>Katrin Schulz</t>
        </is>
      </c>
      <c r="C10" s="11" t="inlineStr">
        <is>
          <t>Marktplatz 4, 04109 Leipzig</t>
        </is>
      </c>
      <c r="D10" s="10" t="inlineStr">
        <is>
          <t>Wohnzimmer</t>
        </is>
      </c>
      <c r="E10" s="12" t="inlineStr">
        <is>
          <t>Fenster lässt sich nicht mehr öffnen, verzogen</t>
        </is>
      </c>
      <c r="F10" s="13" t="inlineStr">
        <is>
          <t>14.02.2026</t>
        </is>
      </c>
      <c r="G10" s="7" t="n">
        <v>10</v>
      </c>
      <c r="H10" s="13">
        <f>F10+G10</f>
        <v/>
      </c>
      <c r="I10" s="10" t="inlineStr">
        <is>
          <t>In Bearbeitung</t>
        </is>
      </c>
      <c r="J10" s="14" t="n">
        <v>610</v>
      </c>
      <c r="K10" s="9" t="n">
        <v>6</v>
      </c>
      <c r="L10" s="14">
        <f>ROUND(J10*K10/100,2)</f>
        <v/>
      </c>
      <c r="M10" s="14" t="n">
        <v>300</v>
      </c>
      <c r="N10" s="10" t="inlineStr">
        <is>
          <t>Mittel</t>
        </is>
      </c>
      <c r="O10" s="12" t="inlineStr">
        <is>
          <t>Rahmen wird gerichtet</t>
        </is>
      </c>
    </row>
    <row r="11">
      <c r="A11" s="3" t="n">
        <v>9</v>
      </c>
      <c r="B11" s="4" t="inlineStr">
        <is>
          <t>Thomas Müller</t>
        </is>
      </c>
      <c r="C11" s="4" t="inlineStr">
        <is>
          <t>Musterstraße 12, 10115 Berlin</t>
        </is>
      </c>
      <c r="D11" s="3" t="inlineStr">
        <is>
          <t>Küche</t>
        </is>
      </c>
      <c r="E11" s="5" t="inlineStr">
        <is>
          <t>Zweites Fenster ebenfalls undicht</t>
        </is>
      </c>
      <c r="F11" s="6" t="inlineStr">
        <is>
          <t>20.02.2026</t>
        </is>
      </c>
      <c r="G11" s="7" t="n">
        <v>14</v>
      </c>
      <c r="H11" s="6">
        <f>F11+G11</f>
        <v/>
      </c>
      <c r="I11" s="3" t="inlineStr">
        <is>
          <t>Gemeldet</t>
        </is>
      </c>
      <c r="J11" s="8" t="n">
        <v>850</v>
      </c>
      <c r="K11" s="9" t="n">
        <v>5</v>
      </c>
      <c r="L11" s="8">
        <f>ROUND(J11*K11/100,2)</f>
        <v/>
      </c>
      <c r="M11" s="8" t="n">
        <v>200</v>
      </c>
      <c r="N11" s="3" t="inlineStr">
        <is>
          <t>Mittel</t>
        </is>
      </c>
      <c r="O11" s="5" t="inlineStr">
        <is>
          <t>Folgemeldung</t>
        </is>
      </c>
    </row>
    <row r="12">
      <c r="A12" s="15" t="n"/>
      <c r="B12" s="15" t="inlineStr">
        <is>
          <t>Gesamt / Durchschnitt</t>
        </is>
      </c>
      <c r="C12" s="15" t="n"/>
      <c r="D12" s="15" t="n"/>
      <c r="E12" s="15" t="n"/>
      <c r="F12" s="15" t="n"/>
      <c r="G12" s="16">
        <f>AVERAGE(G3:G11)</f>
        <v/>
      </c>
      <c r="H12" s="15" t="n"/>
      <c r="I12" s="15" t="n"/>
      <c r="J12" s="17">
        <f>SUM(J3:J11)</f>
        <v/>
      </c>
      <c r="K12" s="15" t="n"/>
      <c r="L12" s="17">
        <f>SUM(L3:L11)</f>
        <v/>
      </c>
      <c r="M12" s="17">
        <f>SUM(M3:M11)</f>
        <v/>
      </c>
      <c r="N12" s="15" t="n"/>
      <c r="O12" s="15" t="n"/>
    </row>
    <row r="13"/>
    <row r="14">
      <c r="B14" s="18" t="inlineStr">
        <is>
          <t>Status-Übersicht</t>
        </is>
      </c>
      <c r="C14" s="19" t="n"/>
      <c r="D14" s="19" t="n"/>
    </row>
    <row r="15">
      <c r="B15" s="20" t="inlineStr">
        <is>
          <t>Gemeldet</t>
        </is>
      </c>
      <c r="C15" s="21">
        <f>COUNTIF(I3:I11,"Gemeldet")</f>
        <v/>
      </c>
    </row>
    <row r="16">
      <c r="B16" s="20" t="inlineStr">
        <is>
          <t>In Bearbeitung</t>
        </is>
      </c>
      <c r="C16" s="21">
        <f>COUNTIF(I3:I11,"In Bearbeitung")</f>
        <v/>
      </c>
    </row>
    <row r="17">
      <c r="B17" s="20" t="inlineStr">
        <is>
          <t>Behoben</t>
        </is>
      </c>
      <c r="C17" s="21">
        <f>COUNTIF(I3:I11,"Behoben")</f>
        <v/>
      </c>
    </row>
    <row r="18">
      <c r="B18" s="20" t="inlineStr">
        <is>
          <t>Abgelehnt</t>
        </is>
      </c>
      <c r="C18" s="21">
        <f>COUNTIF(I3:I11,"Abgelehnt")</f>
        <v/>
      </c>
    </row>
  </sheetData>
  <mergeCells count="1">
    <mergeCell ref="A1:O1"/>
  </mergeCells>
  <conditionalFormatting sqref="A3:O11">
    <cfRule type="expression" priority="1" dxfId="0" stopIfTrue="1">
      <formula>AND(H3&lt;TODAY(),I3&lt;&gt;"Behoben")</formula>
    </cfRule>
  </conditionalFormatting>
  <conditionalFormatting sqref="N3:N11">
    <cfRule type="expression" priority="2" dxfId="1">
      <formula>N3="Hoch"</formula>
    </cfRule>
  </conditionalFormatting>
  <conditionalFormatting sqref="I3:I11">
    <cfRule type="expression" priority="3" dxfId="2">
      <formula>I3="Behoben"</formula>
    </cfRule>
  </conditionalFormatting>
  <dataValidations count="2">
    <dataValidation sqref="I3:I11" showErrorMessage="1" showInputMessage="1" allowBlank="1" type="list">
      <formula1>"Gemeldet,In Bearbeitung,Behoben,Abgelehnt"</formula1>
    </dataValidation>
    <dataValidation sqref="N3:N11" showErrorMessage="1" showInputMessage="1" allowBlank="1" type="list">
      <formula1>"Hoch,Mittel,Niedrig"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14" customWidth="1" min="1" max="1"/>
    <col width="90" customWidth="1" min="2" max="2"/>
    <col width="2" customWidth="1" min="3" max="3"/>
  </cols>
  <sheetData>
    <row r="1" ht="26" customHeight="1">
      <c r="A1" s="22" t="inlineStr">
        <is>
          <t>Musterbrief – Mängelanzeige undichte Fenster</t>
        </is>
      </c>
    </row>
    <row r="2"/>
    <row r="3" ht="16" customHeight="1">
      <c r="A3" s="23" t="inlineStr">
        <is>
          <t>Absender:</t>
        </is>
      </c>
      <c r="B3" s="24" t="inlineStr">
        <is>
          <t>Thomas Müller, Musterstraße 12, 10115 Berlin</t>
        </is>
      </c>
    </row>
    <row r="4" ht="16" customHeight="1">
      <c r="B4" s="24" t="inlineStr"/>
    </row>
    <row r="5" ht="30" customHeight="1">
      <c r="A5" s="23" t="inlineStr">
        <is>
          <t>Empfänger:</t>
        </is>
      </c>
      <c r="B5" s="24" t="inlineStr">
        <is>
          <t>Hausverwaltung Berlin GmbH, Frau Katrin Schulz, Marktplatz 4, 04109 Leipzig</t>
        </is>
      </c>
    </row>
    <row r="6" ht="16" customHeight="1">
      <c r="B6" s="24" t="inlineStr"/>
    </row>
    <row r="7" ht="16" customHeight="1">
      <c r="A7" s="23" t="inlineStr">
        <is>
          <t>Ort/Datum:</t>
        </is>
      </c>
      <c r="B7" s="24" t="inlineStr">
        <is>
          <t>Berlin, den 21.07.2026</t>
        </is>
      </c>
    </row>
    <row r="8" ht="16" customHeight="1">
      <c r="B8" s="24" t="inlineStr"/>
    </row>
    <row r="9" ht="30" customHeight="1">
      <c r="A9" s="23" t="inlineStr">
        <is>
          <t>Betreff:</t>
        </is>
      </c>
      <c r="B9" s="24" t="inlineStr">
        <is>
          <t>Mängelanzeige – Undichte Fenster in der Wohnung Musterstraße 12, 10115 Berlin</t>
        </is>
      </c>
    </row>
    <row r="10" ht="16" customHeight="1">
      <c r="B10" s="24" t="inlineStr"/>
    </row>
    <row r="11" ht="16" customHeight="1">
      <c r="A11" s="23" t="inlineStr">
        <is>
          <t>Anrede:</t>
        </is>
      </c>
      <c r="B11" s="24" t="inlineStr">
        <is>
          <t>Sehr geehrte Frau Schulz,</t>
        </is>
      </c>
    </row>
    <row r="12" ht="16" customHeight="1">
      <c r="B12" s="24" t="inlineStr"/>
    </row>
    <row r="13" ht="30" customHeight="1">
      <c r="A13" s="23" t="inlineStr">
        <is>
          <t>Text 1:</t>
        </is>
      </c>
      <c r="B13" s="24" t="inlineStr">
        <is>
          <t>hiermit zeige ich Ihnen einen Mangel in meiner Mietwohnung an. Seit einigen Wochen sind die Fenster im Wohnzimmer und in der Küche undicht. Es zieht spürbar, insbesondere bei Wind und Regen dringt Feuchtigkeit in den Fensterrahmen ein.</t>
        </is>
      </c>
    </row>
    <row r="14" ht="16" customHeight="1">
      <c r="B14" s="24" t="inlineStr"/>
    </row>
    <row r="15" ht="30" customHeight="1">
      <c r="A15" s="23" t="inlineStr">
        <is>
          <t>Text 2:</t>
        </is>
      </c>
      <c r="B15" s="24" t="inlineStr">
        <is>
          <t>Ich fordere Sie hiermit auf, den Mangel gemäß § 535 BGB fachgerecht beheben zu lassen. Bitte setzen Sie eine Frist von 14 Tagen ab Zugang dieses Schreibens, um die Reparatur durchzuführen.</t>
        </is>
      </c>
    </row>
    <row r="16" ht="16" customHeight="1">
      <c r="B16" s="24" t="inlineStr"/>
    </row>
    <row r="17" ht="30" customHeight="1">
      <c r="A17" s="23" t="inlineStr">
        <is>
          <t>Text 3:</t>
        </is>
      </c>
      <c r="B17" s="24" t="inlineStr">
        <is>
          <t>Sollte die Mängelbeseitigung nicht fristgerecht erfolgen, behalte ich mir vor, gemäß § 536 BGB die Miete angemessen zu mindern. Eine Kopie dieses Schreibens behalte ich zu Beweiszwecken.</t>
        </is>
      </c>
    </row>
    <row r="18" ht="16" customHeight="1">
      <c r="B18" s="24" t="inlineStr"/>
    </row>
    <row r="19" ht="16" customHeight="1">
      <c r="A19" s="23" t="inlineStr">
        <is>
          <t>Gruß:</t>
        </is>
      </c>
      <c r="B19" s="24" t="inlineStr">
        <is>
          <t>Mit freundlichen Grüßen</t>
        </is>
      </c>
    </row>
    <row r="20" ht="16" customHeight="1">
      <c r="B20" s="24" t="inlineStr"/>
    </row>
    <row r="21" ht="16" customHeight="1">
      <c r="A21" s="23" t="inlineStr">
        <is>
          <t>Unterschrift:</t>
        </is>
      </c>
      <c r="B21" s="24" t="inlineStr">
        <is>
          <t>Thomas Müller</t>
        </is>
      </c>
    </row>
    <row r="22"/>
    <row r="23" ht="30" customHeight="1">
      <c r="A23" s="25" t="inlineStr">
        <is>
          <t>Hinweis:</t>
        </is>
      </c>
      <c r="B23" s="26" t="inlineStr">
        <is>
          <t>Diesen Brief immer per Einschreiben oder mit Übergabebestätigung versenden und eine Kopie für die eigenen Unterlagen aufbewahren.</t>
        </is>
      </c>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width="30" customWidth="1" min="1" max="1"/>
    <col width="16" customWidth="1" min="2" max="2"/>
    <col width="12" customWidth="1" min="3" max="3"/>
    <col width="12" customWidth="1" min="4" max="4"/>
    <col width="12" customWidth="1" min="5" max="5"/>
    <col width="12" customWidth="1" min="6" max="6"/>
    <col width="12" customWidth="1" min="7" max="7"/>
    <col width="12" customWidth="1" min="8" max="8"/>
  </cols>
  <sheetData>
    <row r="1" ht="26" customHeight="1">
      <c r="A1" s="22" t="inlineStr">
        <is>
          <t>Auswertung – Fenstermängel Dashboard</t>
        </is>
      </c>
    </row>
    <row r="2"/>
    <row r="3">
      <c r="A3" s="27" t="inlineStr">
        <is>
          <t>Kennzahl</t>
        </is>
      </c>
      <c r="B3" s="27" t="inlineStr">
        <is>
          <t>Wert</t>
        </is>
      </c>
    </row>
    <row r="4">
      <c r="A4" s="4" t="inlineStr">
        <is>
          <t>Anzahl Meldungen</t>
        </is>
      </c>
      <c r="B4" s="28">
        <f>COUNTA(Maengelmeldungen!B3:B11)</f>
        <v/>
      </c>
    </row>
    <row r="5">
      <c r="A5" s="11" t="inlineStr">
        <is>
          <t>Anzahl offen (nicht behoben)</t>
        </is>
      </c>
      <c r="B5" s="29">
        <f>COUNTIFS(Maengelmeldungen!I3:I11,"&lt;&gt;Behoben")</f>
        <v/>
      </c>
    </row>
    <row r="6">
      <c r="A6" s="4" t="inlineStr">
        <is>
          <t>Gesamte Mietminderung</t>
        </is>
      </c>
      <c r="B6" s="28">
        <f>Maengelmeldungen!L12</f>
        <v/>
      </c>
    </row>
    <row r="7">
      <c r="A7" s="11" t="inlineStr">
        <is>
          <t>Geschätzte Reparaturkosten gesamt</t>
        </is>
      </c>
      <c r="B7" s="29">
        <f>Maengelmeldungen!M12</f>
        <v/>
      </c>
    </row>
    <row r="8">
      <c r="A8" s="4" t="inlineStr">
        <is>
          <t>Durchschnittliche Frist (Tage)</t>
        </is>
      </c>
      <c r="B8" s="28">
        <f>Maengelmeldungen!G12</f>
        <v/>
      </c>
    </row>
    <row r="9">
      <c r="A9" s="11" t="inlineStr">
        <is>
          <t>Anteil hohe Priorität</t>
        </is>
      </c>
      <c r="B9" s="30">
        <f>IFERROR(COUNTIF(Maengelmeldungen!N3:N11,"Hoch")/COUNTA(Maengelmeldungen!N3:N11),0)</f>
        <v/>
      </c>
    </row>
    <row r="10"/>
    <row r="11">
      <c r="A11" s="18" t="inlineStr">
        <is>
          <t>Nr.-Suche (VLOOKUP-Beispiel)</t>
        </is>
      </c>
      <c r="B11" s="19" t="n"/>
    </row>
    <row r="12">
      <c r="A12" s="20" t="inlineStr">
        <is>
          <t>Nr. eingeben:</t>
        </is>
      </c>
      <c r="B12" s="31" t="n">
        <v>1</v>
      </c>
    </row>
    <row r="13">
      <c r="A13" s="20" t="inlineStr">
        <is>
          <t>Mieter:</t>
        </is>
      </c>
      <c r="B13" s="20">
        <f>IFERROR(VLOOKUP(B12,Maengelmeldungen!A3:O11,2,FALSE),"nicht gefunden")</f>
        <v/>
      </c>
    </row>
    <row r="14">
      <c r="A14" s="20" t="inlineStr">
        <is>
          <t>Status:</t>
        </is>
      </c>
      <c r="B14" s="20">
        <f>IFERROR(VLOOKUP(B12,Maengelmeldungen!A3:O11,9,FALSE),"nicht gefunden")</f>
        <v/>
      </c>
    </row>
    <row r="15">
      <c r="A15" s="20" t="inlineStr">
        <is>
          <t>Mietminderung (€):</t>
        </is>
      </c>
      <c r="B15" s="32">
        <f>IFERROR(VLOOKUP(B12,Maengelmeldungen!A3:O11,12,FALSE),0)</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2" customWidth="1" min="1" max="1"/>
    <col width="85" customWidth="1" min="2" max="2"/>
  </cols>
  <sheetData>
    <row r="1" ht="26" customHeight="1">
      <c r="A1" s="22" t="inlineStr">
        <is>
          <t>Hinweise zur Nutzung dieser Arbeitsmappe</t>
        </is>
      </c>
    </row>
    <row r="2"/>
    <row r="3">
      <c r="A3" s="33" t="inlineStr">
        <is>
          <t>Blatt</t>
        </is>
      </c>
      <c r="B3" s="33" t="inlineStr">
        <is>
          <t>Erläuterung</t>
        </is>
      </c>
    </row>
    <row r="4" ht="55" customHeight="1">
      <c r="A4" s="34" t="inlineStr">
        <is>
          <t>Maengelmeldungen</t>
        </is>
      </c>
      <c r="B4" s="5" t="inlineStr">
        <is>
          <t>Zentrale Erfassung aller gemeldeten Fensterschäden je Mieter und Wohnung. Frist-Datum, Mietminderung und Status werden automatisch berechnet. Gelbe Zellen (Frist, Mietminderung %) sind editierbar. Überfällige, noch nicht behobene Mängel werden rot hervorgehoben.</t>
        </is>
      </c>
    </row>
    <row r="5" ht="55" customHeight="1">
      <c r="A5" s="35" t="inlineStr">
        <is>
          <t>Musterbrief</t>
        </is>
      </c>
      <c r="B5" s="12" t="inlineStr">
        <is>
          <t>Vorlage für eine schriftliche Mängelanzeige an die Hausverwaltung/den Vermieter gemäß §§ 535, 536 BGB. Kann als Grundlage für ein eigenes Schreiben angepasst werden.</t>
        </is>
      </c>
    </row>
    <row r="6" ht="55" customHeight="1">
      <c r="A6" s="34" t="inlineStr">
        <is>
          <t>Auswertung</t>
        </is>
      </c>
      <c r="B6" s="5" t="inlineStr">
        <is>
          <t>Dashboard mit Kennzahlen (offene Mängel, Gesamtkosten, Mietminderung), einer Status-Verteilung als Kreisdiagramm sowie Balkendiagrammen zu Mietminderung und Reparaturkosten. Mit der Nr.-Suche lassen sich Details einzelner Meldungen per VLOOKUP nachschlagen.</t>
        </is>
      </c>
    </row>
    <row r="7" ht="55" customHeight="1">
      <c r="A7" s="35" t="inlineStr">
        <is>
          <t>Rechtlicher Hinweis</t>
        </is>
      </c>
      <c r="B7" s="12" t="inlineStr">
        <is>
          <t>Diese Vorlage ersetzt keine Rechtsberatung. Bei anhaltenden Mängeln empfiehlt sich die Rücksprache mit dem Mieterverein oder einem Fachanwalt für Mietrecht.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2026-07-21T17:06:40Z</dcterms:created>
  <dcterms:modified xmlns:dcterms="http://purl.org/dc/terms/" xmlns:xsi="http://www.w3.org/2001/XMLSchema-instance" xsi:type="dcterms:W3CDTF">2026-07-21T17:06:40Z</dcterms:modified>
</cp:coreProperties>
</file>