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utzungsentschädigung" sheetId="1" state="visible" r:id="rId1"/>
    <sheet xmlns:r="http://schemas.openxmlformats.org/officeDocument/2006/relationships" name="Übersicht" sheetId="2" state="visible" r:id="rId2"/>
    <sheet xmlns:r="http://schemas.openxmlformats.org/officeDocument/2006/relationships" name="Hinwei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#.##0"/>
    <numFmt numFmtId="166" formatCode="#.##0,00 &quot;€&quot;"/>
  </numFmts>
  <fonts count="7">
    <font>
      <name val="Calibri"/>
      <family val="2"/>
      <color theme="1"/>
      <sz val="11"/>
      <scheme val="minor"/>
    </font>
    <font>
      <b val="1"/>
      <color rgb="001E3A5F"/>
      <sz val="16"/>
    </font>
    <font>
      <b val="1"/>
      <color rgb="00FFFFFF"/>
      <sz val="11"/>
    </font>
    <font>
      <b val="1"/>
      <sz val="10"/>
    </font>
    <font>
      <b val="1"/>
      <color rgb="00FFFFFF"/>
    </font>
    <font>
      <b val="1"/>
      <color rgb="00DC2626"/>
    </font>
    <font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FFFBEB"/>
      </patternFill>
    </fill>
    <fill>
      <patternFill patternType="solid">
        <fgColor rgb="00EEF2F7"/>
      </patternFill>
    </fill>
    <fill>
      <patternFill patternType="solid">
        <fgColor rgb="002C4C73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 wrapText="1"/>
    </xf>
    <xf numFmtId="164" fontId="0" fillId="4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166" fontId="0" fillId="3" borderId="1" pivotButton="0" quotePrefix="0" xfId="0"/>
    <xf numFmtId="166" fontId="0" fillId="4" borderId="1" pivotButton="0" quotePrefix="0" xfId="0"/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  <xf numFmtId="164" fontId="0" fillId="0" borderId="1" applyAlignment="1" pivotButton="0" quotePrefix="0" xfId="0">
      <alignment horizontal="center" vertical="center"/>
    </xf>
    <xf numFmtId="164" fontId="0" fillId="3" borderId="1" applyAlignment="1" pivotButton="0" quotePrefix="0" xfId="0">
      <alignment horizontal="center" vertical="center"/>
    </xf>
    <xf numFmtId="165" fontId="0" fillId="0" borderId="1" applyAlignment="1" pivotButton="0" quotePrefix="0" xfId="0">
      <alignment horizontal="center" vertical="center"/>
    </xf>
    <xf numFmtId="166" fontId="0" fillId="0" borderId="1" pivotButton="0" quotePrefix="0" xfId="0"/>
    <xf numFmtId="0" fontId="4" fillId="5" borderId="0" pivotButton="0" quotePrefix="0" xfId="0"/>
    <xf numFmtId="0" fontId="4" fillId="5" borderId="0" applyAlignment="1" pivotButton="0" quotePrefix="0" xfId="0">
      <alignment horizontal="left" vertical="center" wrapText="1"/>
    </xf>
    <xf numFmtId="165" fontId="4" fillId="5" borderId="1" pivotButton="0" quotePrefix="0" xfId="0"/>
    <xf numFmtId="166" fontId="4" fillId="5" borderId="1" pivotButton="0" quotePrefix="0" xfId="0"/>
    <xf numFmtId="0" fontId="3" fillId="0" borderId="0" pivotButton="0" quotePrefix="0" xfId="0"/>
    <xf numFmtId="0" fontId="0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0" pivotButton="0" quotePrefix="0" xfId="0"/>
    <xf numFmtId="1" fontId="0" fillId="4" borderId="1" applyAlignment="1" pivotButton="0" quotePrefix="0" xfId="0">
      <alignment horizontal="right" vertical="center"/>
    </xf>
    <xf numFmtId="166" fontId="0" fillId="0" borderId="1" applyAlignment="1" pivotButton="0" quotePrefix="0" xfId="0">
      <alignment horizontal="right" vertical="center"/>
    </xf>
    <xf numFmtId="166" fontId="0" fillId="4" borderId="1" applyAlignment="1" pivotButton="0" quotePrefix="0" xfId="0">
      <alignment horizontal="right" vertical="center"/>
    </xf>
    <xf numFmtId="165" fontId="0" fillId="4" borderId="1" applyAlignment="1" pivotButton="0" quotePrefix="0" xfId="0">
      <alignment horizontal="right" vertical="center"/>
    </xf>
    <xf numFmtId="1" fontId="5" fillId="0" borderId="1" applyAlignment="1" pivotButton="0" quotePrefix="0" xfId="0">
      <alignment horizontal="right" vertical="center"/>
    </xf>
    <xf numFmtId="0" fontId="6" fillId="5" borderId="0" pivotButton="0" quotePrefix="0" xfId="0"/>
    <xf numFmtId="0" fontId="3" fillId="4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  <xf numFmtId="164" fontId="0" fillId="4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166" fontId="0" fillId="3" borderId="1" pivotButton="0" quotePrefix="0" xfId="0"/>
    <xf numFmtId="166" fontId="0" fillId="4" borderId="1" pivotButton="0" quotePrefix="0" xfId="0"/>
    <xf numFmtId="164" fontId="0" fillId="0" borderId="1" applyAlignment="1" pivotButton="0" quotePrefix="0" xfId="0">
      <alignment horizontal="center" vertical="center"/>
    </xf>
    <xf numFmtId="164" fontId="0" fillId="3" borderId="1" applyAlignment="1" pivotButton="0" quotePrefix="0" xfId="0">
      <alignment horizontal="center" vertical="center"/>
    </xf>
    <xf numFmtId="165" fontId="0" fillId="0" borderId="1" applyAlignment="1" pivotButton="0" quotePrefix="0" xfId="0">
      <alignment horizontal="center" vertical="center"/>
    </xf>
    <xf numFmtId="166" fontId="0" fillId="0" borderId="1" pivotButton="0" quotePrefix="0" xfId="0"/>
    <xf numFmtId="165" fontId="4" fillId="5" borderId="1" pivotButton="0" quotePrefix="0" xfId="0"/>
    <xf numFmtId="166" fontId="4" fillId="5" borderId="1" pivotButton="0" quotePrefix="0" xfId="0"/>
    <xf numFmtId="166" fontId="0" fillId="0" borderId="1" applyAlignment="1" pivotButton="0" quotePrefix="0" xfId="0">
      <alignment horizontal="right" vertical="center"/>
    </xf>
    <xf numFmtId="166" fontId="0" fillId="4" borderId="1" applyAlignment="1" pivotButton="0" quotePrefix="0" xfId="0">
      <alignment horizontal="right" vertical="center"/>
    </xf>
    <xf numFmtId="165" fontId="0" fillId="4" borderId="1" applyAlignment="1" pivotButton="0" quotePrefix="0" xfId="0">
      <alignment horizontal="right" vertical="center"/>
    </xf>
  </cellXfs>
  <cellStyles count="1">
    <cellStyle name="Normal" xfId="0" builtinId="0" hidden="0"/>
  </cellStyles>
  <dxfs count="4">
    <dxf>
      <fill>
        <patternFill patternType="solid">
          <fgColor rgb="00FCA5A5"/>
        </patternFill>
      </fill>
    </dxf>
    <dxf>
      <fill>
        <patternFill patternType="solid">
          <fgColor rgb="00BBF7D0"/>
        </patternFill>
      </fill>
    </dxf>
    <dxf>
      <fill>
        <patternFill patternType="solid">
          <fgColor rgb="00FDE68A"/>
        </patternFill>
      </fill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Nutzungsentschädigung je Objekt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'Übersicht'!B18</f>
            </strRef>
          </tx>
          <spPr>
            <a:solidFill xmlns:a="http://schemas.openxmlformats.org/drawingml/2006/main">
              <a:srgbClr val="1E3A5F"/>
            </a:solidFill>
            <a:ln xmlns:a="http://schemas.openxmlformats.org/drawingml/2006/main">
              <a:prstDash val="solid"/>
            </a:ln>
          </spPr>
          <cat>
            <numRef>
              <f>'Übersicht'!$A$19:$A$28</f>
            </numRef>
          </cat>
          <val>
            <numRef>
              <f>'Übersicht'!$B$19:$B$28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Objekt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Betrag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Statusverteilung der Fälle</a:t>
            </a:r>
          </a:p>
        </rich>
      </tx>
    </title>
    <plotArea>
      <pieChart>
        <varyColors val="1"/>
        <ser>
          <idx val="0"/>
          <order val="0"/>
          <tx>
            <strRef>
              <f>'Übersicht'!B12</f>
            </strRef>
          </tx>
          <spPr>
            <a:solidFill xmlns:a="http://schemas.openxmlformats.org/drawingml/2006/main">
              <a:srgbClr val="2C4C73"/>
            </a:solidFill>
            <a:ln xmlns:a="http://schemas.openxmlformats.org/drawingml/2006/main">
              <a:prstDash val="solid"/>
            </a:ln>
          </spPr>
          <cat>
            <numRef>
              <f>'Übersicht'!$A$13:$A$15</f>
            </numRef>
          </cat>
          <val>
            <numRef>
              <f>'Übersicht'!$B$13:$B$15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720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432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20" customWidth="1" min="3" max="3"/>
    <col width="20" customWidth="1" min="4" max="4"/>
    <col width="16" customWidth="1" min="5" max="5"/>
    <col width="18" customWidth="1" min="6" max="6"/>
    <col width="14" customWidth="1" min="7" max="7"/>
    <col width="16" customWidth="1" min="8" max="8"/>
    <col width="14" customWidth="1" min="9" max="9"/>
    <col width="16" customWidth="1" min="10" max="10"/>
    <col width="12" customWidth="1" min="11" max="11"/>
    <col width="20" customWidth="1" min="12" max="12"/>
    <col width="16" customWidth="1" min="13" max="13"/>
    <col width="16" customWidth="1" min="14" max="14"/>
    <col width="18" customWidth="1" min="15" max="15"/>
  </cols>
  <sheetData>
    <row r="1" ht="26" customHeight="1">
      <c r="A1" s="1" t="inlineStr">
        <is>
          <t>Nutzungsentschädigung Haus – Übersicht der Fälle</t>
        </is>
      </c>
    </row>
    <row r="2">
      <c r="A2" s="2" t="inlineStr">
        <is>
          <t>Nr.</t>
        </is>
      </c>
      <c r="B2" s="2" t="inlineStr">
        <is>
          <t>Objekt (Adresse)</t>
        </is>
      </c>
      <c r="C2" s="2" t="inlineStr">
        <is>
          <t>Nutzer/Schuldner</t>
        </is>
      </c>
      <c r="D2" s="2" t="inlineStr">
        <is>
          <t>Vermieter/Eigentümer</t>
        </is>
      </c>
      <c r="E2" s="2" t="inlineStr">
        <is>
          <t>Auszug fällig ab</t>
        </is>
      </c>
      <c r="F2" s="2" t="inlineStr">
        <is>
          <t>Tatsächlicher Auszug</t>
        </is>
      </c>
      <c r="G2" s="2" t="inlineStr">
        <is>
          <t>Nutzungstage</t>
        </is>
      </c>
      <c r="H2" s="2" t="inlineStr">
        <is>
          <t>Ortsübl. Kaltmiete</t>
        </is>
      </c>
      <c r="I2" s="2" t="inlineStr">
        <is>
          <t>Nebenkosten</t>
        </is>
      </c>
      <c r="J2" s="2" t="inlineStr">
        <is>
          <t>Ortsübl. Warmmiete</t>
        </is>
      </c>
      <c r="K2" s="2" t="inlineStr">
        <is>
          <t>Tagessatz</t>
        </is>
      </c>
      <c r="L2" s="2" t="inlineStr">
        <is>
          <t>Nutzungsentschädigung</t>
        </is>
      </c>
      <c r="M2" s="2" t="inlineStr">
        <is>
          <t>Bereits gezahlt</t>
        </is>
      </c>
      <c r="N2" s="2" t="inlineStr">
        <is>
          <t>Offener Betrag</t>
        </is>
      </c>
      <c r="O2" s="2" t="inlineStr">
        <is>
          <t>Status</t>
        </is>
      </c>
    </row>
    <row r="3">
      <c r="A3" s="3" t="n">
        <v>1</v>
      </c>
      <c r="B3" s="4" t="inlineStr">
        <is>
          <t>Musterstr. 12, Berlin</t>
        </is>
      </c>
      <c r="C3" s="4" t="inlineStr">
        <is>
          <t>Thomas Müller</t>
        </is>
      </c>
      <c r="D3" s="4" t="inlineStr">
        <is>
          <t>Anna Schmidt</t>
        </is>
      </c>
      <c r="E3" s="31" t="n">
        <v>46023</v>
      </c>
      <c r="F3" s="31" t="n">
        <v>46096</v>
      </c>
      <c r="G3" s="32">
        <f>IF(F3&lt;&gt;"",F3-E3,TODAY()-E3)</f>
        <v/>
      </c>
      <c r="H3" s="33" t="n">
        <v>850</v>
      </c>
      <c r="I3" s="33" t="n">
        <v>180</v>
      </c>
      <c r="J3" s="34">
        <f>H3+I3</f>
        <v/>
      </c>
      <c r="K3" s="34">
        <f>IFERROR(J3/30,0)</f>
        <v/>
      </c>
      <c r="L3" s="34">
        <f>K3*G3</f>
        <v/>
      </c>
      <c r="M3" s="33" t="n">
        <v>320</v>
      </c>
      <c r="N3" s="34">
        <f>L3-M3</f>
        <v/>
      </c>
      <c r="O3" s="3">
        <f>IF(N3&lt;=0,"Beglichen",IF(M3&gt;0,"Teilweise gezahlt","Offen"))</f>
        <v/>
      </c>
    </row>
    <row r="4">
      <c r="A4" s="9" t="n">
        <v>2</v>
      </c>
      <c r="B4" s="10" t="inlineStr">
        <is>
          <t>Rosenweg 4, München</t>
        </is>
      </c>
      <c r="C4" s="10" t="inlineStr">
        <is>
          <t>Michael Weber</t>
        </is>
      </c>
      <c r="D4" s="10" t="inlineStr">
        <is>
          <t>Julia Wagner</t>
        </is>
      </c>
      <c r="E4" s="35" t="n">
        <v>46054</v>
      </c>
      <c r="F4" s="36" t="n"/>
      <c r="G4" s="37">
        <f>IF(F4&lt;&gt;"",F4-E4,TODAY()-E4)</f>
        <v/>
      </c>
      <c r="H4" s="33" t="n">
        <v>1250</v>
      </c>
      <c r="I4" s="33" t="n">
        <v>220</v>
      </c>
      <c r="J4" s="38">
        <f>H4+I4</f>
        <v/>
      </c>
      <c r="K4" s="38">
        <f>IFERROR(J4/30,0)</f>
        <v/>
      </c>
      <c r="L4" s="38">
        <f>K4*G4</f>
        <v/>
      </c>
      <c r="M4" s="33" t="n">
        <v>0</v>
      </c>
      <c r="N4" s="38">
        <f>L4-M4</f>
        <v/>
      </c>
      <c r="O4" s="9">
        <f>IF(N4&lt;=0,"Beglichen",IF(M4&gt;0,"Teilweise gezahlt","Offen"))</f>
        <v/>
      </c>
    </row>
    <row r="5">
      <c r="A5" s="3" t="n">
        <v>3</v>
      </c>
      <c r="B5" s="4" t="inlineStr">
        <is>
          <t>Lindenallee 7, Hamburg</t>
        </is>
      </c>
      <c r="C5" s="4" t="inlineStr">
        <is>
          <t>Stefan Becker</t>
        </is>
      </c>
      <c r="D5" s="4" t="inlineStr">
        <is>
          <t>Sabine Fischer</t>
        </is>
      </c>
      <c r="E5" s="31" t="n">
        <v>46037</v>
      </c>
      <c r="F5" s="31" t="n">
        <v>46113</v>
      </c>
      <c r="G5" s="32">
        <f>IF(F5&lt;&gt;"",F5-E5,TODAY()-E5)</f>
        <v/>
      </c>
      <c r="H5" s="33" t="n">
        <v>980</v>
      </c>
      <c r="I5" s="33" t="n">
        <v>195</v>
      </c>
      <c r="J5" s="34">
        <f>H5+I5</f>
        <v/>
      </c>
      <c r="K5" s="34">
        <f>IFERROR(J5/30,0)</f>
        <v/>
      </c>
      <c r="L5" s="34">
        <f>K5*G5</f>
        <v/>
      </c>
      <c r="M5" s="33" t="n">
        <v>900</v>
      </c>
      <c r="N5" s="34">
        <f>L5-M5</f>
        <v/>
      </c>
      <c r="O5" s="3">
        <f>IF(N5&lt;=0,"Beglichen",IF(M5&gt;0,"Teilweise gezahlt","Offen"))</f>
        <v/>
      </c>
    </row>
    <row r="6">
      <c r="A6" s="9" t="n">
        <v>4</v>
      </c>
      <c r="B6" s="10" t="inlineStr">
        <is>
          <t>Bahnhofstr. 22, Köln</t>
        </is>
      </c>
      <c r="C6" s="10" t="inlineStr">
        <is>
          <t>Andreas Hoffmann</t>
        </is>
      </c>
      <c r="D6" s="10" t="inlineStr">
        <is>
          <t>Katrin Schulz</t>
        </is>
      </c>
      <c r="E6" s="35" t="n">
        <v>46082</v>
      </c>
      <c r="F6" s="36" t="n"/>
      <c r="G6" s="37">
        <f>IF(F6&lt;&gt;"",F6-E6,TODAY()-E6)</f>
        <v/>
      </c>
      <c r="H6" s="33" t="n">
        <v>1100</v>
      </c>
      <c r="I6" s="33" t="n">
        <v>210</v>
      </c>
      <c r="J6" s="38">
        <f>H6+I6</f>
        <v/>
      </c>
      <c r="K6" s="38">
        <f>IFERROR(J6/30,0)</f>
        <v/>
      </c>
      <c r="L6" s="38">
        <f>K6*G6</f>
        <v/>
      </c>
      <c r="M6" s="33" t="n">
        <v>400</v>
      </c>
      <c r="N6" s="38">
        <f>L6-M6</f>
        <v/>
      </c>
      <c r="O6" s="9">
        <f>IF(N6&lt;=0,"Beglichen",IF(M6&gt;0,"Teilweise gezahlt","Offen"))</f>
        <v/>
      </c>
    </row>
    <row r="7">
      <c r="A7" s="3" t="n">
        <v>5</v>
      </c>
      <c r="B7" s="4" t="inlineStr">
        <is>
          <t>Gartenstr. 9, Frankfurt</t>
        </is>
      </c>
      <c r="C7" s="4" t="inlineStr">
        <is>
          <t>Katrin Schulz</t>
        </is>
      </c>
      <c r="D7" s="4" t="inlineStr">
        <is>
          <t>Thomas Müller</t>
        </is>
      </c>
      <c r="E7" s="31" t="n">
        <v>46054</v>
      </c>
      <c r="F7" s="31" t="n">
        <v>46073</v>
      </c>
      <c r="G7" s="32">
        <f>IF(F7&lt;&gt;"",F7-E7,TODAY()-E7)</f>
        <v/>
      </c>
      <c r="H7" s="33" t="n">
        <v>1400</v>
      </c>
      <c r="I7" s="33" t="n">
        <v>260</v>
      </c>
      <c r="J7" s="34">
        <f>H7+I7</f>
        <v/>
      </c>
      <c r="K7" s="34">
        <f>IFERROR(J7/30,0)</f>
        <v/>
      </c>
      <c r="L7" s="34">
        <f>K7*G7</f>
        <v/>
      </c>
      <c r="M7" s="33" t="n">
        <v>1660</v>
      </c>
      <c r="N7" s="34">
        <f>L7-M7</f>
        <v/>
      </c>
      <c r="O7" s="3">
        <f>IF(N7&lt;=0,"Beglichen",IF(M7&gt;0,"Teilweise gezahlt","Offen"))</f>
        <v/>
      </c>
    </row>
    <row r="8">
      <c r="A8" s="9" t="n">
        <v>6</v>
      </c>
      <c r="B8" s="10" t="inlineStr">
        <is>
          <t>Hauptstr. 33, Stuttgart</t>
        </is>
      </c>
      <c r="C8" s="10" t="inlineStr">
        <is>
          <t>Sabine Fischer</t>
        </is>
      </c>
      <c r="D8" s="10" t="inlineStr">
        <is>
          <t>Michael Weber</t>
        </is>
      </c>
      <c r="E8" s="35" t="n">
        <v>46068</v>
      </c>
      <c r="F8" s="36" t="n"/>
      <c r="G8" s="37">
        <f>IF(F8&lt;&gt;"",F8-E8,TODAY()-E8)</f>
        <v/>
      </c>
      <c r="H8" s="33" t="n">
        <v>990</v>
      </c>
      <c r="I8" s="33" t="n">
        <v>175</v>
      </c>
      <c r="J8" s="38">
        <f>H8+I8</f>
        <v/>
      </c>
      <c r="K8" s="38">
        <f>IFERROR(J8/30,0)</f>
        <v/>
      </c>
      <c r="L8" s="38">
        <f>K8*G8</f>
        <v/>
      </c>
      <c r="M8" s="33" t="n">
        <v>200</v>
      </c>
      <c r="N8" s="38">
        <f>L8-M8</f>
        <v/>
      </c>
      <c r="O8" s="9">
        <f>IF(N8&lt;=0,"Beglichen",IF(M8&gt;0,"Teilweise gezahlt","Offen"))</f>
        <v/>
      </c>
    </row>
    <row r="9">
      <c r="A9" s="3" t="n">
        <v>7</v>
      </c>
      <c r="B9" s="4" t="inlineStr">
        <is>
          <t>Marktplatz 5, Düsseldorf</t>
        </is>
      </c>
      <c r="C9" s="4" t="inlineStr">
        <is>
          <t>Anna Schmidt</t>
        </is>
      </c>
      <c r="D9" s="4" t="inlineStr">
        <is>
          <t>Stefan Becker</t>
        </is>
      </c>
      <c r="E9" s="31" t="n">
        <v>46023</v>
      </c>
      <c r="F9" s="31" t="n">
        <v>46183</v>
      </c>
      <c r="G9" s="32">
        <f>IF(F9&lt;&gt;"",F9-E9,TODAY()-E9)</f>
        <v/>
      </c>
      <c r="H9" s="33" t="n">
        <v>1050</v>
      </c>
      <c r="I9" s="33" t="n">
        <v>200</v>
      </c>
      <c r="J9" s="34">
        <f>H9+I9</f>
        <v/>
      </c>
      <c r="K9" s="34">
        <f>IFERROR(J9/30,0)</f>
        <v/>
      </c>
      <c r="L9" s="34">
        <f>K9*G9</f>
        <v/>
      </c>
      <c r="M9" s="33" t="n">
        <v>1900</v>
      </c>
      <c r="N9" s="34">
        <f>L9-M9</f>
        <v/>
      </c>
      <c r="O9" s="3">
        <f>IF(N9&lt;=0,"Beglichen",IF(M9&gt;0,"Teilweise gezahlt","Offen"))</f>
        <v/>
      </c>
    </row>
    <row r="10">
      <c r="A10" s="9" t="n">
        <v>8</v>
      </c>
      <c r="B10" s="10" t="inlineStr">
        <is>
          <t>Schulstr. 18, Leipzig</t>
        </is>
      </c>
      <c r="C10" s="10" t="inlineStr">
        <is>
          <t>Julia Wagner</t>
        </is>
      </c>
      <c r="D10" s="10" t="inlineStr">
        <is>
          <t>Andreas Hoffmann</t>
        </is>
      </c>
      <c r="E10" s="35" t="n">
        <v>46113</v>
      </c>
      <c r="F10" s="36" t="n"/>
      <c r="G10" s="37">
        <f>IF(F10&lt;&gt;"",F10-E10,TODAY()-E10)</f>
        <v/>
      </c>
      <c r="H10" s="33" t="n">
        <v>890</v>
      </c>
      <c r="I10" s="33" t="n">
        <v>165</v>
      </c>
      <c r="J10" s="38">
        <f>H10+I10</f>
        <v/>
      </c>
      <c r="K10" s="38">
        <f>IFERROR(J10/30,0)</f>
        <v/>
      </c>
      <c r="L10" s="38">
        <f>K10*G10</f>
        <v/>
      </c>
      <c r="M10" s="33" t="n">
        <v>0</v>
      </c>
      <c r="N10" s="38">
        <f>L10-M10</f>
        <v/>
      </c>
      <c r="O10" s="9">
        <f>IF(N10&lt;=0,"Beglichen",IF(M10&gt;0,"Teilweise gezahlt","Offen"))</f>
        <v/>
      </c>
    </row>
    <row r="11">
      <c r="A11" s="3" t="n">
        <v>9</v>
      </c>
      <c r="B11" s="4" t="inlineStr">
        <is>
          <t>Kirchweg 2, Berlin</t>
        </is>
      </c>
      <c r="C11" s="4" t="inlineStr">
        <is>
          <t>Andreas Hoffmann</t>
        </is>
      </c>
      <c r="D11" s="4" t="inlineStr">
        <is>
          <t>Julia Wagner</t>
        </is>
      </c>
      <c r="E11" s="31" t="n">
        <v>46096</v>
      </c>
      <c r="F11" s="31" t="n">
        <v>46142</v>
      </c>
      <c r="G11" s="32">
        <f>IF(F11&lt;&gt;"",F11-E11,TODAY()-E11)</f>
        <v/>
      </c>
      <c r="H11" s="33" t="n">
        <v>1200</v>
      </c>
      <c r="I11" s="33" t="n">
        <v>230</v>
      </c>
      <c r="J11" s="34">
        <f>H11+I11</f>
        <v/>
      </c>
      <c r="K11" s="34">
        <f>IFERROR(J11/30,0)</f>
        <v/>
      </c>
      <c r="L11" s="34">
        <f>K11*G11</f>
        <v/>
      </c>
      <c r="M11" s="33" t="n">
        <v>1430</v>
      </c>
      <c r="N11" s="34">
        <f>L11-M11</f>
        <v/>
      </c>
      <c r="O11" s="3">
        <f>IF(N11&lt;=0,"Beglichen",IF(M11&gt;0,"Teilweise gezahlt","Offen"))</f>
        <v/>
      </c>
    </row>
    <row r="12">
      <c r="A12" s="9" t="n">
        <v>10</v>
      </c>
      <c r="B12" s="10" t="inlineStr">
        <is>
          <t>Waldstr. 14, Hamburg</t>
        </is>
      </c>
      <c r="C12" s="10" t="inlineStr">
        <is>
          <t>Stefan Becker</t>
        </is>
      </c>
      <c r="D12" s="10" t="inlineStr">
        <is>
          <t>Sabine Fischer</t>
        </is>
      </c>
      <c r="E12" s="35" t="n">
        <v>46143</v>
      </c>
      <c r="F12" s="36" t="n"/>
      <c r="G12" s="37">
        <f>IF(F12&lt;&gt;"",F12-E12,TODAY()-E12)</f>
        <v/>
      </c>
      <c r="H12" s="33" t="n">
        <v>1150</v>
      </c>
      <c r="I12" s="33" t="n">
        <v>205</v>
      </c>
      <c r="J12" s="38">
        <f>H12+I12</f>
        <v/>
      </c>
      <c r="K12" s="38">
        <f>IFERROR(J12/30,0)</f>
        <v/>
      </c>
      <c r="L12" s="38">
        <f>K12*G12</f>
        <v/>
      </c>
      <c r="M12" s="33" t="n">
        <v>300</v>
      </c>
      <c r="N12" s="38">
        <f>L12-M12</f>
        <v/>
      </c>
      <c r="O12" s="9">
        <f>IF(N12&lt;=0,"Beglichen",IF(M12&gt;0,"Teilweise gezahlt","Offen"))</f>
        <v/>
      </c>
    </row>
    <row r="13">
      <c r="A13" s="15" t="n"/>
      <c r="B13" s="16" t="inlineStr">
        <is>
          <t>Gesamtsumme</t>
        </is>
      </c>
      <c r="C13" s="15" t="n"/>
      <c r="D13" s="15" t="n"/>
      <c r="E13" s="15" t="n"/>
      <c r="F13" s="15" t="n"/>
      <c r="G13" s="39">
        <f>SUM(G3:G12)</f>
        <v/>
      </c>
      <c r="H13" s="40">
        <f>SUM(H3:H12)</f>
        <v/>
      </c>
      <c r="I13" s="40">
        <f>SUM(I3:I12)</f>
        <v/>
      </c>
      <c r="J13" s="40">
        <f>SUM(J3:J12)</f>
        <v/>
      </c>
      <c r="K13" s="15" t="n"/>
      <c r="L13" s="40">
        <f>SUM(L3:L12)</f>
        <v/>
      </c>
      <c r="M13" s="40">
        <f>SUM(M3:M12)</f>
        <v/>
      </c>
      <c r="N13" s="40">
        <f>SUM(N3:N12)</f>
        <v/>
      </c>
      <c r="O13" s="15" t="n"/>
    </row>
    <row r="14"/>
    <row r="15"/>
    <row r="16">
      <c r="B16" s="19" t="inlineStr">
        <is>
          <t>Fallabfrage (Nr. eingeben)</t>
        </is>
      </c>
    </row>
    <row r="17">
      <c r="B17" s="19" t="inlineStr">
        <is>
          <t>Nr.:</t>
        </is>
      </c>
      <c r="C17" s="20" t="n">
        <v>1</v>
      </c>
    </row>
    <row r="18">
      <c r="B18" s="19" t="inlineStr">
        <is>
          <t>Objekt:</t>
        </is>
      </c>
      <c r="C18" s="21">
        <f>IFERROR(VLOOKUP($C$17,A3:O12,2,0),"n/v")</f>
        <v/>
      </c>
    </row>
    <row r="19">
      <c r="B19" s="19" t="inlineStr">
        <is>
          <t>Schuldner:</t>
        </is>
      </c>
      <c r="C19" s="21">
        <f>IFERROR(VLOOKUP($C$17,A3:O12,3,0),"n/v")</f>
        <v/>
      </c>
    </row>
    <row r="20">
      <c r="B20" s="19" t="inlineStr">
        <is>
          <t>Nutzungsentschädigung:</t>
        </is>
      </c>
      <c r="C20" s="38">
        <f>IFERROR(VLOOKUP($C$17,A3:O12,12,0),"n/v")</f>
        <v/>
      </c>
    </row>
    <row r="21">
      <c r="B21" s="19" t="inlineStr">
        <is>
          <t>Offener Betrag:</t>
        </is>
      </c>
      <c r="C21" s="38">
        <f>IFERROR(VLOOKUP($C$17,A3:O12,14,0),"n/v")</f>
        <v/>
      </c>
    </row>
    <row r="22">
      <c r="B22" s="19" t="inlineStr">
        <is>
          <t>Status:</t>
        </is>
      </c>
      <c r="C22" s="21">
        <f>IFERROR(VLOOKUP($C$17,A3:O12,15,0),"n/v")</f>
        <v/>
      </c>
    </row>
  </sheetData>
  <mergeCells count="1">
    <mergeCell ref="A1:O1"/>
  </mergeCells>
  <conditionalFormatting sqref="O3:O12">
    <cfRule type="expression" priority="1" dxfId="0" stopIfTrue="1">
      <formula>O3="Offen"</formula>
    </cfRule>
    <cfRule type="expression" priority="2" dxfId="1" stopIfTrue="1">
      <formula>O3="Beglichen"</formula>
    </cfRule>
    <cfRule type="expression" priority="3" dxfId="2" stopIfTrue="1">
      <formula>O3="Teilweise gezahlt"</formula>
    </cfRule>
  </conditionalFormatting>
  <conditionalFormatting sqref="N3:N12">
    <cfRule type="expression" priority="4" dxfId="3">
      <formula>N3&gt;0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32" customWidth="1" min="1" max="1"/>
    <col width="20" customWidth="1" min="2" max="2"/>
  </cols>
  <sheetData>
    <row r="1" ht="26" customHeight="1">
      <c r="A1" s="22" t="inlineStr">
        <is>
          <t>Dashboard – Nutzungsentschädigung</t>
        </is>
      </c>
    </row>
    <row r="2"/>
    <row r="3">
      <c r="A3" s="2" t="inlineStr">
        <is>
          <t>Kennzahl</t>
        </is>
      </c>
      <c r="B3" s="2" t="inlineStr">
        <is>
          <t>Wert</t>
        </is>
      </c>
    </row>
    <row r="4">
      <c r="A4" s="4" t="inlineStr">
        <is>
          <t>Anzahl Fälle</t>
        </is>
      </c>
      <c r="B4" s="23">
        <f>COUNTA(Nutzungsentschädigung!A3:A12)</f>
        <v/>
      </c>
    </row>
    <row r="5">
      <c r="A5" s="10" t="inlineStr">
        <is>
          <t>Gesamt Nutzungsentschädigung</t>
        </is>
      </c>
      <c r="B5" s="41">
        <f>SUM(Nutzungsentschädigung!L3:L12)</f>
        <v/>
      </c>
    </row>
    <row r="6">
      <c r="A6" s="4" t="inlineStr">
        <is>
          <t>Bereits gezahlt gesamt</t>
        </is>
      </c>
      <c r="B6" s="42">
        <f>SUM(Nutzungsentschädigung!M3:M12)</f>
        <v/>
      </c>
    </row>
    <row r="7">
      <c r="A7" s="10" t="inlineStr">
        <is>
          <t>Offener Betrag gesamt</t>
        </is>
      </c>
      <c r="B7" s="41">
        <f>SUM(Nutzungsentschädigung!N3:N12)</f>
        <v/>
      </c>
    </row>
    <row r="8">
      <c r="A8" s="4" t="inlineStr">
        <is>
          <t>Durchschnittliche Nutzungstage</t>
        </is>
      </c>
      <c r="B8" s="43">
        <f>AVERAGE(Nutzungsentschädigung!G3:G12)</f>
        <v/>
      </c>
    </row>
    <row r="9">
      <c r="A9" s="10" t="inlineStr">
        <is>
          <t>Fälle mit Status 'Offen'</t>
        </is>
      </c>
      <c r="B9" s="27">
        <f>COUNTIF(Nutzungsentschädigung!O3:O12,"Offen")</f>
        <v/>
      </c>
    </row>
    <row r="10"/>
    <row r="11"/>
    <row r="12">
      <c r="A12" s="28" t="inlineStr">
        <is>
          <t>Status</t>
        </is>
      </c>
      <c r="B12" s="28" t="inlineStr">
        <is>
          <t>Anzahl</t>
        </is>
      </c>
    </row>
    <row r="13">
      <c r="A13" s="21" t="inlineStr">
        <is>
          <t>Beglichen</t>
        </is>
      </c>
      <c r="B13" s="9">
        <f>COUNTIF(Nutzungsentschädigung!O3:O12,"Beglichen")</f>
        <v/>
      </c>
    </row>
    <row r="14">
      <c r="A14" s="21" t="inlineStr">
        <is>
          <t>Teilweise gezahlt</t>
        </is>
      </c>
      <c r="B14" s="9">
        <f>COUNTIF(Nutzungsentschädigung!O3:O12,"Teilweise gezahlt")</f>
        <v/>
      </c>
    </row>
    <row r="15">
      <c r="A15" s="21" t="inlineStr">
        <is>
          <t>Offen</t>
        </is>
      </c>
      <c r="B15" s="9">
        <f>COUNTIF(Nutzungsentschädigung!O3:O12,"Offen")</f>
        <v/>
      </c>
    </row>
    <row r="16"/>
    <row r="17"/>
    <row r="18">
      <c r="A18" s="28" t="inlineStr">
        <is>
          <t>Objekt</t>
        </is>
      </c>
      <c r="B18" s="28" t="inlineStr">
        <is>
          <t>Nutzungsentschädigung</t>
        </is>
      </c>
    </row>
    <row r="19">
      <c r="A19" s="21">
        <f>Nutzungsentschädigung!B3</f>
        <v/>
      </c>
      <c r="B19" s="38">
        <f>Nutzungsentschädigung!L3</f>
        <v/>
      </c>
    </row>
    <row r="20">
      <c r="A20" s="21">
        <f>Nutzungsentschädigung!B4</f>
        <v/>
      </c>
      <c r="B20" s="38">
        <f>Nutzungsentschädigung!L4</f>
        <v/>
      </c>
    </row>
    <row r="21">
      <c r="A21" s="21">
        <f>Nutzungsentschädigung!B5</f>
        <v/>
      </c>
      <c r="B21" s="38">
        <f>Nutzungsentschädigung!L5</f>
        <v/>
      </c>
    </row>
    <row r="22">
      <c r="A22" s="21">
        <f>Nutzungsentschädigung!B6</f>
        <v/>
      </c>
      <c r="B22" s="38">
        <f>Nutzungsentschädigung!L6</f>
        <v/>
      </c>
    </row>
    <row r="23">
      <c r="A23" s="21">
        <f>Nutzungsentschädigung!B7</f>
        <v/>
      </c>
      <c r="B23" s="38">
        <f>Nutzungsentschädigung!L7</f>
        <v/>
      </c>
    </row>
    <row r="24">
      <c r="A24" s="21">
        <f>Nutzungsentschädigung!B8</f>
        <v/>
      </c>
      <c r="B24" s="38">
        <f>Nutzungsentschädigung!L8</f>
        <v/>
      </c>
    </row>
    <row r="25">
      <c r="A25" s="21">
        <f>Nutzungsentschädigung!B9</f>
        <v/>
      </c>
      <c r="B25" s="38">
        <f>Nutzungsentschädigung!L9</f>
        <v/>
      </c>
    </row>
    <row r="26">
      <c r="A26" s="21">
        <f>Nutzungsentschädigung!B10</f>
        <v/>
      </c>
      <c r="B26" s="38">
        <f>Nutzungsentschädigung!L10</f>
        <v/>
      </c>
    </row>
    <row r="27">
      <c r="A27" s="21">
        <f>Nutzungsentschädigung!B11</f>
        <v/>
      </c>
      <c r="B27" s="38">
        <f>Nutzungsentschädigung!L11</f>
        <v/>
      </c>
    </row>
    <row r="28">
      <c r="A28" s="21">
        <f>Nutzungsentschädigung!B12</f>
        <v/>
      </c>
      <c r="B28" s="38">
        <f>Nutzungsentschädigung!L12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90" customWidth="1" min="2" max="2"/>
  </cols>
  <sheetData>
    <row r="1" ht="26" customHeight="1">
      <c r="A1" s="22" t="inlineStr">
        <is>
          <t>Hinweise zur Arbeitsmappe</t>
        </is>
      </c>
    </row>
    <row r="2"/>
    <row r="3">
      <c r="A3" s="2" t="inlineStr">
        <is>
          <t>Bereich</t>
        </is>
      </c>
      <c r="B3" s="2" t="inlineStr">
        <is>
          <t>Erläuterung</t>
        </is>
      </c>
    </row>
    <row r="4" ht="55" customHeight="1">
      <c r="A4" s="29" t="inlineStr">
        <is>
          <t>Nutzungsentschädigung</t>
        </is>
      </c>
      <c r="B4" s="4" t="inlineStr">
        <is>
          <t>Hauptblatt mit allen Fällen. Gelbe Zellen (Auszugsdatum, Kaltmiete, Nebenkosten, bereits gezahlt) sind editierbar. Die Nutzungsentschädigung wird nach § 546a BGB berechnet: ortsübliche Miete geteilt durch 30 Tage, multipliziert mit den tatsächlichen Nutzungstagen.</t>
        </is>
      </c>
    </row>
    <row r="5" ht="55" customHeight="1">
      <c r="A5" s="30" t="inlineStr">
        <is>
          <t>Spalte Nutzungstage</t>
        </is>
      </c>
      <c r="B5" s="10" t="inlineStr">
        <is>
          <t>Berechnet automatisch die Anzahl Tage zwischen Fälligkeit des Auszugs und tatsächlichem Auszug. Ist kein Auszugsdatum vorhanden, wird das heutige Datum verwendet (laufende Nutzung).</t>
        </is>
      </c>
    </row>
    <row r="6" ht="55" customHeight="1">
      <c r="A6" s="29" t="inlineStr">
        <is>
          <t>Spalte Status</t>
        </is>
      </c>
      <c r="B6" s="4" t="inlineStr">
        <is>
          <t>Zeigt 'Beglichen', 'Teilweise gezahlt' oder 'Offen', abhängig vom Verhältnis zwischen Gesamtbetrag und bereits gezahltem Betrag. Farblich hervorgehoben.</t>
        </is>
      </c>
    </row>
    <row r="7" ht="55" customHeight="1">
      <c r="A7" s="30" t="inlineStr">
        <is>
          <t>Fallabfrage</t>
        </is>
      </c>
      <c r="B7" s="10" t="inlineStr">
        <is>
          <t>Über das Eingabefeld (gelbe Zelle) kann per Fallnummer ein Datensatz mittels VLOOKUP schnell abgerufen werden.</t>
        </is>
      </c>
    </row>
    <row r="8" ht="55" customHeight="1">
      <c r="A8" s="29" t="inlineStr">
        <is>
          <t>Übersicht</t>
        </is>
      </c>
      <c r="B8" s="4" t="inlineStr">
        <is>
          <t>Dashboard mit Kennzahlen (Summen, Durchschnitt, Anzahl offener Fälle), Balkendiagramm je Objekt sowie Kreisdiagramm zur Statusverteilung.</t>
        </is>
      </c>
    </row>
    <row r="9" ht="55" customHeight="1">
      <c r="A9" s="30" t="inlineStr">
        <is>
          <t>Rechtlicher Hinweis</t>
        </is>
      </c>
      <c r="B9" s="10" t="inlineStr">
        <is>
          <t>Diese Vorlage dient nur zur beispielhaften Berechnung und ersetzt keine Rechtsberatung. Die Nutzungsentschädigung richtet sich nach § 546a BGB (Vorenthaltung der Mietsache nach Beendigung des Mietverhältnisses).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2026-07-21T17:17:28Z</dcterms:created>
  <dcterms:modified xmlns:dcterms="http://purl.org/dc/terms/" xmlns:xsi="http://www.w3.org/2001/XMLSchema-instance" xsi:type="dcterms:W3CDTF">2026-07-21T17:17:28Z</dcterms:modified>
</cp:coreProperties>
</file>