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rhöhung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TT.MM.JJJJ"/>
    <numFmt numFmtId="165" formatCode="0,00"/>
    <numFmt numFmtId="166" formatCode="#.##0,00 &quot;€&quot;"/>
    <numFmt numFmtId="167" formatCode="0,0%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DC2626"/>
      <sz val="11"/>
    </font>
    <font>
      <name val="Calibri"/>
      <b val="1"/>
      <color rgb="0016A34A"/>
      <sz val="11"/>
    </font>
    <font>
      <name val="Calibri"/>
      <b val="1"/>
      <color rgb="001F2937"/>
      <sz val="11"/>
    </font>
    <font>
      <name val="Calibri"/>
      <b val="1"/>
      <color rgb="00FFFFFF"/>
      <sz val="12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E2E8F0"/>
      </patternFill>
    </fill>
    <fill>
      <patternFill patternType="solid">
        <fgColor rgb="00C8102E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7" fontId="3" fillId="4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right" vertical="center"/>
    </xf>
    <xf numFmtId="167" fontId="3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1" fontId="6" fillId="5" borderId="1" applyAlignment="1" pivotButton="0" quotePrefix="0" xfId="0">
      <alignment horizontal="right" vertical="center"/>
    </xf>
    <xf numFmtId="167" fontId="6" fillId="5" borderId="1" applyAlignment="1" pivotButton="0" quotePrefix="0" xfId="0">
      <alignment horizontal="right" vertical="center"/>
    </xf>
    <xf numFmtId="0" fontId="7" fillId="6" borderId="0" applyAlignment="1" pivotButton="0" quotePrefix="0" xfId="0">
      <alignment horizontal="left" vertical="center"/>
    </xf>
    <xf numFmtId="0" fontId="0" fillId="6" borderId="0" pivotButton="0" quotePrefix="0" xfId="0"/>
    <xf numFmtId="0" fontId="7" fillId="6" borderId="0" pivotButton="0" quotePrefix="0" xfId="0"/>
    <xf numFmtId="0" fontId="6" fillId="0" borderId="0" pivotButton="0" quotePrefix="0" xfId="0"/>
    <xf numFmtId="0" fontId="3" fillId="3" borderId="1" pivotButton="0" quotePrefix="0" xfId="0"/>
    <xf numFmtId="0" fontId="2" fillId="2" borderId="1" pivotButton="0" quotePrefix="0" xfId="0"/>
    <xf numFmtId="0" fontId="3" fillId="0" borderId="0" pivotButton="0" quotePrefix="0" xfId="0"/>
    <xf numFmtId="166" fontId="6" fillId="0" borderId="1" pivotButton="0" quotePrefix="0" xfId="0"/>
    <xf numFmtId="0" fontId="3" fillId="4" borderId="1" pivotButton="0" quotePrefix="0" xfId="0"/>
    <xf numFmtId="0" fontId="3" fillId="0" borderId="1" pivotButton="0" quotePrefix="0" xfId="0"/>
    <xf numFmtId="0" fontId="6" fillId="0" borderId="1" pivotButton="0" quotePrefix="0" xfId="0"/>
    <xf numFmtId="1" fontId="6" fillId="0" borderId="1" applyAlignment="1" pivotButton="0" quotePrefix="0" xfId="0">
      <alignment horizontal="right" vertical="center"/>
    </xf>
    <xf numFmtId="0" fontId="3" fillId="7" borderId="1" pivotButton="0" quotePrefix="0" xfId="0"/>
    <xf numFmtId="166" fontId="6" fillId="0" borderId="1" applyAlignment="1" pivotButton="0" quotePrefix="0" xfId="0">
      <alignment horizontal="right" vertical="center"/>
    </xf>
    <xf numFmtId="167" fontId="6" fillId="0" borderId="1" applyAlignment="1" pivotButton="0" quotePrefix="0" xfId="0">
      <alignment horizontal="right" vertical="center"/>
    </xf>
    <xf numFmtId="1" fontId="3" fillId="0" borderId="1" applyAlignment="1" pivotButton="0" quotePrefix="0" xfId="0">
      <alignment horizontal="right" vertical="center"/>
    </xf>
    <xf numFmtId="0" fontId="4" fillId="0" borderId="1" pivotButton="0" quotePrefix="0" xfId="0"/>
    <xf numFmtId="0" fontId="3" fillId="0" borderId="0" applyAlignment="1" pivotButton="0" quotePrefix="0" xfId="0">
      <alignment horizontal="center" vertical="top"/>
    </xf>
    <xf numFmtId="0" fontId="3" fillId="0" borderId="0" applyAlignment="1" pivotButton="0" quotePrefix="0" xfId="0">
      <alignment horizontal="left" vertical="top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7" fontId="3" fillId="4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167" fontId="3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167" fontId="6" fillId="5" borderId="1" applyAlignment="1" pivotButton="0" quotePrefix="0" xfId="0">
      <alignment horizontal="right" vertical="center"/>
    </xf>
    <xf numFmtId="166" fontId="6" fillId="0" borderId="1" pivotButton="0" quotePrefix="0" xfId="0"/>
    <xf numFmtId="166" fontId="6" fillId="0" borderId="1" applyAlignment="1" pivotButton="0" quotePrefix="0" xfId="0">
      <alignment horizontal="right" vertical="center"/>
    </xf>
    <xf numFmtId="167" fontId="6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Aktuelle vs. empfohlene Vorauszahlung je Mietverhältnis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'Erhöhung'!N2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'Erhöhung'!$E$3:$E$11</f>
            </numRef>
          </cat>
          <val>
            <numRef>
              <f>'Erhöhung'!$N$3:$N$11</f>
            </numRef>
          </val>
        </ser>
        <ser>
          <idx val="1"/>
          <order val="1"/>
          <tx>
            <strRef>
              <f>'Erhöhung'!W2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'Erhöhung'!$E$3:$E$11</f>
            </numRef>
          </cat>
          <val>
            <numRef>
              <f>'Erhöhung'!$W$3:$W$11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pro Monat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 Erhöhung nach Ort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'Übersicht'!E4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'Übersicht'!$D$5:$D$13</f>
            </numRef>
          </cat>
          <val>
            <numRef>
              <f>'Übersicht'!$E$5:$E$13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pro 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Statusverteilung der Vorgänge</a:t>
            </a:r>
          </a:p>
        </rich>
      </tx>
    </title>
    <plotArea>
      <pieChart>
        <varyColors val="1"/>
        <ser>
          <idx val="0"/>
          <order val="0"/>
          <tx>
            <strRef>
              <f>'Übersicht'!E16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'Übersicht'!$D$17:$D$19</f>
            </numRef>
          </cat>
          <val>
            <numRef>
              <f>'Übersicht'!$E$17:$E$19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21</row>
      <rowOff>0</rowOff>
    </from>
    <ext cx="792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</row>
      <rowOff>0</rowOff>
    </from>
    <ext cx="576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21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3" customWidth="1" min="3" max="3"/>
    <col width="13" customWidth="1" min="4" max="4"/>
    <col width="20" customWidth="1" min="5" max="5"/>
    <col width="22" customWidth="1" min="6" max="6"/>
    <col width="8" customWidth="1" min="7" max="7"/>
    <col width="12" customWidth="1" min="8" max="8"/>
    <col width="11" customWidth="1" min="9" max="9"/>
    <col width="11" customWidth="1" min="10" max="10"/>
    <col width="13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  <col width="14" customWidth="1" min="21" max="21"/>
    <col width="11" customWidth="1" min="22" max="22"/>
    <col width="15" customWidth="1" min="23" max="23"/>
    <col width="13" customWidth="1" min="24" max="24"/>
    <col width="10" customWidth="1" min="25" max="25"/>
    <col width="14" customWidth="1" min="26" max="26"/>
    <col width="16" customWidth="1" min="27" max="27"/>
    <col width="40" customWidth="1" min="28" max="28"/>
  </cols>
  <sheetData>
    <row r="1" ht="28" customHeight="1">
      <c r="A1" s="1" t="inlineStr">
        <is>
          <t>Nebenkostenerhöhung – Anpassung der Betriebskostenvorauszahlungen 2026</t>
        </is>
      </c>
    </row>
    <row r="2" ht="42" customHeight="1">
      <c r="A2" s="2" t="inlineStr">
        <is>
          <t>Vorgangs-ID</t>
        </is>
      </c>
      <c r="B2" s="2" t="inlineStr">
        <is>
          <t>Abrechnungsjahr</t>
        </is>
      </c>
      <c r="C2" s="2" t="inlineStr">
        <is>
          <t>Datum letzte Abrechnung</t>
        </is>
      </c>
      <c r="D2" s="2" t="inlineStr">
        <is>
          <t>Erhöhungsdatum</t>
        </is>
      </c>
      <c r="E2" s="2" t="inlineStr">
        <is>
          <t>Mietername</t>
        </is>
      </c>
      <c r="F2" s="2" t="inlineStr">
        <is>
          <t>Straße / Hausnummer</t>
        </is>
      </c>
      <c r="G2" s="2" t="inlineStr">
        <is>
          <t>PLZ</t>
        </is>
      </c>
      <c r="H2" s="2" t="inlineStr">
        <is>
          <t>Ort</t>
        </is>
      </c>
      <c r="I2" s="2" t="inlineStr">
        <is>
          <t>Wohnfläche m²</t>
        </is>
      </c>
      <c r="J2" s="2" t="inlineStr">
        <is>
          <t>Personenanzahl</t>
        </is>
      </c>
      <c r="K2" s="2" t="inlineStr">
        <is>
          <t>Kaltmiete monatlich</t>
        </is>
      </c>
      <c r="L2" s="2" t="inlineStr">
        <is>
          <t>Aktuelle BK-Vorauszahlung monatlich</t>
        </is>
      </c>
      <c r="M2" s="2" t="inlineStr">
        <is>
          <t>Heizkostenvorauszahlung monatlich</t>
        </is>
      </c>
      <c r="N2" s="2" t="inlineStr">
        <is>
          <t>Vorauszahlung gesamt monatlich</t>
        </is>
      </c>
      <c r="O2" s="2" t="inlineStr">
        <is>
          <t>Betriebskosten letzte Abrechnung jährlich</t>
        </is>
      </c>
      <c r="P2" s="2" t="inlineStr">
        <is>
          <t>Heizkosten letzte Abrechnung jährlich</t>
        </is>
      </c>
      <c r="Q2" s="2" t="inlineStr">
        <is>
          <t>Aktuelle Gesamtkosten jährlich</t>
        </is>
      </c>
      <c r="R2" s="2" t="inlineStr">
        <is>
          <t>Prognose Betriebskosten jährlich</t>
        </is>
      </c>
      <c r="S2" s="2" t="inlineStr">
        <is>
          <t>Prognose Heizkosten jährlich</t>
        </is>
      </c>
      <c r="T2" s="2" t="inlineStr">
        <is>
          <t>Prognose Gesamtkosten jährlich</t>
        </is>
      </c>
      <c r="U2" s="2" t="inlineStr">
        <is>
          <t>Nachzahlung letzte Abrechnung</t>
        </is>
      </c>
      <c r="V2" s="2" t="inlineStr">
        <is>
          <t>Kostensteigerung %</t>
        </is>
      </c>
      <c r="W2" s="2" t="inlineStr">
        <is>
          <t>Empfohlene neue Vorauszahlung monatlich</t>
        </is>
      </c>
      <c r="X2" s="2" t="inlineStr">
        <is>
          <t>Erhöhung monatlich</t>
        </is>
      </c>
      <c r="Y2" s="2" t="inlineStr">
        <is>
          <t>Erhöhung %</t>
        </is>
      </c>
      <c r="Z2" s="2" t="inlineStr">
        <is>
          <t>Umlageschlüssel</t>
        </is>
      </c>
      <c r="AA2" s="2" t="inlineStr">
        <is>
          <t>Status</t>
        </is>
      </c>
      <c r="AB2" s="2" t="inlineStr">
        <is>
          <t>Bemerkung</t>
        </is>
      </c>
    </row>
    <row r="3">
      <c r="A3" s="3" t="inlineStr">
        <is>
          <t>NK-2026-001</t>
        </is>
      </c>
      <c r="B3" s="4" t="n">
        <v>2026</v>
      </c>
      <c r="C3" s="41" t="n">
        <v>46037</v>
      </c>
      <c r="D3" s="41" t="n">
        <v>46082</v>
      </c>
      <c r="E3" s="3" t="inlineStr">
        <is>
          <t>Thomas Müller</t>
        </is>
      </c>
      <c r="F3" s="3" t="inlineStr">
        <is>
          <t>Chausseestraße 42</t>
        </is>
      </c>
      <c r="G3" s="4" t="inlineStr">
        <is>
          <t>10115</t>
        </is>
      </c>
      <c r="H3" s="3" t="inlineStr">
        <is>
          <t>Berlin</t>
        </is>
      </c>
      <c r="I3" s="42" t="n">
        <v>78.5</v>
      </c>
      <c r="J3" s="4" t="n">
        <v>2</v>
      </c>
      <c r="K3" s="43" t="n">
        <v>980</v>
      </c>
      <c r="L3" s="43" t="n">
        <v>220</v>
      </c>
      <c r="M3" s="43" t="n">
        <v>90</v>
      </c>
      <c r="N3" s="44">
        <f>L3+M3</f>
        <v/>
      </c>
      <c r="O3" s="43" t="n">
        <v>2580</v>
      </c>
      <c r="P3" s="43" t="n">
        <v>1020</v>
      </c>
      <c r="Q3" s="44">
        <f>O3+P3</f>
        <v/>
      </c>
      <c r="R3" s="43" t="n">
        <v>2790</v>
      </c>
      <c r="S3" s="43" t="n">
        <v>1110</v>
      </c>
      <c r="T3" s="44">
        <f>R3+S3</f>
        <v/>
      </c>
      <c r="U3" s="43" t="n">
        <v>145</v>
      </c>
      <c r="V3" s="45">
        <f>IFERROR((T3-Q3)/Q3,0)</f>
        <v/>
      </c>
      <c r="W3" s="46">
        <f>T3/12</f>
        <v/>
      </c>
      <c r="X3" s="47">
        <f>W3-N3</f>
        <v/>
      </c>
      <c r="Y3" s="45">
        <f>IFERROR(X3/N3,0)</f>
        <v/>
      </c>
      <c r="Z3" s="4" t="inlineStr">
        <is>
          <t>Wohnfläche</t>
        </is>
      </c>
      <c r="AA3" s="12">
        <f>IF(X3&gt;0,"Erhöhung prüfen",IF(X3&lt;0,"Senkung prüfen","Unverändert"))</f>
        <v/>
      </c>
      <c r="AB3" s="3" t="inlineStr">
        <is>
          <t>Gestiegene Energie- und Versicherungskosten</t>
        </is>
      </c>
    </row>
    <row r="4">
      <c r="A4" s="3" t="inlineStr">
        <is>
          <t>NK-2026-002</t>
        </is>
      </c>
      <c r="B4" s="4" t="n">
        <v>2026</v>
      </c>
      <c r="C4" s="41" t="n">
        <v>46050</v>
      </c>
      <c r="D4" s="41" t="n">
        <v>46113</v>
      </c>
      <c r="E4" s="3" t="inlineStr">
        <is>
          <t>Sabine Schneider</t>
        </is>
      </c>
      <c r="F4" s="3" t="inlineStr">
        <is>
          <t>Sendlinger Straße 18</t>
        </is>
      </c>
      <c r="G4" s="4" t="inlineStr">
        <is>
          <t>80331</t>
        </is>
      </c>
      <c r="H4" s="3" t="inlineStr">
        <is>
          <t>München</t>
        </is>
      </c>
      <c r="I4" s="42" t="n">
        <v>92</v>
      </c>
      <c r="J4" s="4" t="n">
        <v>3</v>
      </c>
      <c r="K4" s="43" t="n">
        <v>1650</v>
      </c>
      <c r="L4" s="43" t="n">
        <v>320</v>
      </c>
      <c r="M4" s="43" t="n">
        <v>100</v>
      </c>
      <c r="N4" s="48">
        <f>L4+M4</f>
        <v/>
      </c>
      <c r="O4" s="43" t="n">
        <v>3720</v>
      </c>
      <c r="P4" s="43" t="n">
        <v>1140</v>
      </c>
      <c r="Q4" s="48">
        <f>O4+P4</f>
        <v/>
      </c>
      <c r="R4" s="43" t="n">
        <v>4010</v>
      </c>
      <c r="S4" s="43" t="n">
        <v>1235</v>
      </c>
      <c r="T4" s="48">
        <f>R4+S4</f>
        <v/>
      </c>
      <c r="U4" s="43" t="n">
        <v>210</v>
      </c>
      <c r="V4" s="49">
        <f>IFERROR((T4-Q4)/Q4,0)</f>
        <v/>
      </c>
      <c r="W4" s="50">
        <f>T4/12</f>
        <v/>
      </c>
      <c r="X4" s="51">
        <f>W4-N4</f>
        <v/>
      </c>
      <c r="Y4" s="49">
        <f>IFERROR(X4/N4,0)</f>
        <v/>
      </c>
      <c r="Z4" s="4" t="inlineStr">
        <is>
          <t>Personenzahl</t>
        </is>
      </c>
      <c r="AA4" s="17">
        <f>IF(X4&gt;0,"Erhöhung prüfen",IF(X4&lt;0,"Senkung prüfen","Unverändert"))</f>
        <v/>
      </c>
      <c r="AB4" s="3" t="inlineStr">
        <is>
          <t>Nachzahlung aus letzter Abrechnung berücksichtigt</t>
        </is>
      </c>
    </row>
    <row r="5">
      <c r="A5" s="3" t="inlineStr">
        <is>
          <t>NK-2026-003</t>
        </is>
      </c>
      <c r="B5" s="4" t="n">
        <v>2026</v>
      </c>
      <c r="C5" s="41" t="n">
        <v>46063</v>
      </c>
      <c r="D5" s="41" t="n">
        <v>46113</v>
      </c>
      <c r="E5" s="3" t="inlineStr">
        <is>
          <t>Michael Fischer</t>
        </is>
      </c>
      <c r="F5" s="3" t="inlineStr">
        <is>
          <t>Jungfernstieg 7</t>
        </is>
      </c>
      <c r="G5" s="4" t="inlineStr">
        <is>
          <t>20354</t>
        </is>
      </c>
      <c r="H5" s="3" t="inlineStr">
        <is>
          <t>Hamburg</t>
        </is>
      </c>
      <c r="I5" s="42" t="n">
        <v>65.5</v>
      </c>
      <c r="J5" s="4" t="n">
        <v>1</v>
      </c>
      <c r="K5" s="43" t="n">
        <v>890</v>
      </c>
      <c r="L5" s="43" t="n">
        <v>190</v>
      </c>
      <c r="M5" s="43" t="n">
        <v>70</v>
      </c>
      <c r="N5" s="44">
        <f>L5+M5</f>
        <v/>
      </c>
      <c r="O5" s="43" t="n">
        <v>2190</v>
      </c>
      <c r="P5" s="43" t="n">
        <v>810</v>
      </c>
      <c r="Q5" s="44">
        <f>O5+P5</f>
        <v/>
      </c>
      <c r="R5" s="43" t="n">
        <v>2365</v>
      </c>
      <c r="S5" s="43" t="n">
        <v>875</v>
      </c>
      <c r="T5" s="44">
        <f>R5+S5</f>
        <v/>
      </c>
      <c r="U5" s="43" t="n">
        <v>85</v>
      </c>
      <c r="V5" s="45">
        <f>IFERROR((T5-Q5)/Q5,0)</f>
        <v/>
      </c>
      <c r="W5" s="46">
        <f>T5/12</f>
        <v/>
      </c>
      <c r="X5" s="47">
        <f>W5-N5</f>
        <v/>
      </c>
      <c r="Y5" s="45">
        <f>IFERROR(X5/N5,0)</f>
        <v/>
      </c>
      <c r="Z5" s="4" t="inlineStr">
        <is>
          <t>Wohnfläche</t>
        </is>
      </c>
      <c r="AA5" s="12">
        <f>IF(X5&gt;0,"Erhöhung prüfen",IF(X5&lt;0,"Senkung prüfen","Unverändert"))</f>
        <v/>
      </c>
      <c r="AB5" s="3" t="inlineStr">
        <is>
          <t>Müllgebühren und Hausmeisterkosten gestiegen</t>
        </is>
      </c>
    </row>
    <row r="6">
      <c r="A6" s="3" t="inlineStr">
        <is>
          <t>NK-2026-004</t>
        </is>
      </c>
      <c r="B6" s="4" t="n">
        <v>2026</v>
      </c>
      <c r="C6" s="41" t="n">
        <v>46073</v>
      </c>
      <c r="D6" s="41" t="n">
        <v>46143</v>
      </c>
      <c r="E6" s="3" t="inlineStr">
        <is>
          <t>Andrea Weber</t>
        </is>
      </c>
      <c r="F6" s="3" t="inlineStr">
        <is>
          <t>Hohe Straße 51</t>
        </is>
      </c>
      <c r="G6" s="4" t="inlineStr">
        <is>
          <t>50667</t>
        </is>
      </c>
      <c r="H6" s="3" t="inlineStr">
        <is>
          <t>Köln</t>
        </is>
      </c>
      <c r="I6" s="42" t="n">
        <v>71</v>
      </c>
      <c r="J6" s="4" t="n">
        <v>2</v>
      </c>
      <c r="K6" s="43" t="n">
        <v>940</v>
      </c>
      <c r="L6" s="43" t="n">
        <v>205</v>
      </c>
      <c r="M6" s="43" t="n">
        <v>75</v>
      </c>
      <c r="N6" s="48">
        <f>L6+M6</f>
        <v/>
      </c>
      <c r="O6" s="43" t="n">
        <v>2370</v>
      </c>
      <c r="P6" s="43" t="n">
        <v>870</v>
      </c>
      <c r="Q6" s="48">
        <f>O6+P6</f>
        <v/>
      </c>
      <c r="R6" s="43" t="n">
        <v>2505</v>
      </c>
      <c r="S6" s="43" t="n">
        <v>920</v>
      </c>
      <c r="T6" s="48">
        <f>R6+S6</f>
        <v/>
      </c>
      <c r="U6" s="43" t="n">
        <v>120</v>
      </c>
      <c r="V6" s="49">
        <f>IFERROR((T6-Q6)/Q6,0)</f>
        <v/>
      </c>
      <c r="W6" s="50">
        <f>T6/12</f>
        <v/>
      </c>
      <c r="X6" s="51">
        <f>W6-N6</f>
        <v/>
      </c>
      <c r="Y6" s="49">
        <f>IFERROR(X6/N6,0)</f>
        <v/>
      </c>
      <c r="Z6" s="4" t="inlineStr">
        <is>
          <t>Verbrauch</t>
        </is>
      </c>
      <c r="AA6" s="17">
        <f>IF(X6&gt;0,"Erhöhung prüfen",IF(X6&lt;0,"Senkung prüfen","Unverändert"))</f>
        <v/>
      </c>
      <c r="AB6" s="3" t="inlineStr">
        <is>
          <t>Moderate Steigerung, Schreiben vorbereitet</t>
        </is>
      </c>
    </row>
    <row r="7">
      <c r="A7" s="3" t="inlineStr">
        <is>
          <t>NK-2026-005</t>
        </is>
      </c>
      <c r="B7" s="4" t="n">
        <v>2026</v>
      </c>
      <c r="C7" s="41" t="n">
        <v>46086</v>
      </c>
      <c r="D7" s="41" t="n">
        <v>46143</v>
      </c>
      <c r="E7" s="3" t="inlineStr">
        <is>
          <t>Stefan Wagner</t>
        </is>
      </c>
      <c r="F7" s="3" t="inlineStr">
        <is>
          <t>Kaiserstraße 29</t>
        </is>
      </c>
      <c r="G7" s="4" t="inlineStr">
        <is>
          <t>60311</t>
        </is>
      </c>
      <c r="H7" s="3" t="inlineStr">
        <is>
          <t>Frankfurt</t>
        </is>
      </c>
      <c r="I7" s="42" t="n">
        <v>85</v>
      </c>
      <c r="J7" s="4" t="n">
        <v>2</v>
      </c>
      <c r="K7" s="43" t="n">
        <v>1240</v>
      </c>
      <c r="L7" s="43" t="n">
        <v>260</v>
      </c>
      <c r="M7" s="43" t="n">
        <v>95</v>
      </c>
      <c r="N7" s="44">
        <f>L7+M7</f>
        <v/>
      </c>
      <c r="O7" s="43" t="n">
        <v>3000</v>
      </c>
      <c r="P7" s="43" t="n">
        <v>1080</v>
      </c>
      <c r="Q7" s="44">
        <f>O7+P7</f>
        <v/>
      </c>
      <c r="R7" s="43" t="n">
        <v>3315</v>
      </c>
      <c r="S7" s="43" t="n">
        <v>1195</v>
      </c>
      <c r="T7" s="44">
        <f>R7+S7</f>
        <v/>
      </c>
      <c r="U7" s="43" t="n">
        <v>175</v>
      </c>
      <c r="V7" s="45">
        <f>IFERROR((T7-Q7)/Q7,0)</f>
        <v/>
      </c>
      <c r="W7" s="46">
        <f>T7/12</f>
        <v/>
      </c>
      <c r="X7" s="47">
        <f>W7-N7</f>
        <v/>
      </c>
      <c r="Y7" s="45">
        <f>IFERROR(X7/N7,0)</f>
        <v/>
      </c>
      <c r="Z7" s="4" t="inlineStr">
        <is>
          <t>Wohnfläche</t>
        </is>
      </c>
      <c r="AA7" s="12">
        <f>IF(X7&gt;0,"Erhöhung prüfen",IF(X7&lt;0,"Senkung prüfen","Unverändert"))</f>
        <v/>
      </c>
      <c r="AB7" s="3" t="inlineStr">
        <is>
          <t>Deutliche Heizkostensteigerung prognostiziert</t>
        </is>
      </c>
    </row>
    <row r="8">
      <c r="A8" s="3" t="inlineStr">
        <is>
          <t>NK-2026-006</t>
        </is>
      </c>
      <c r="B8" s="4" t="n">
        <v>2026</v>
      </c>
      <c r="C8" s="41" t="n">
        <v>46099</v>
      </c>
      <c r="D8" s="41" t="n">
        <v>46174</v>
      </c>
      <c r="E8" s="3" t="inlineStr">
        <is>
          <t>Petra Becker</t>
        </is>
      </c>
      <c r="F8" s="3" t="inlineStr">
        <is>
          <t>Königstraße 12</t>
        </is>
      </c>
      <c r="G8" s="4" t="inlineStr">
        <is>
          <t>70173</t>
        </is>
      </c>
      <c r="H8" s="3" t="inlineStr">
        <is>
          <t>Stuttgart</t>
        </is>
      </c>
      <c r="I8" s="42" t="n">
        <v>60</v>
      </c>
      <c r="J8" s="4" t="n">
        <v>1</v>
      </c>
      <c r="K8" s="43" t="n">
        <v>860</v>
      </c>
      <c r="L8" s="43" t="n">
        <v>180</v>
      </c>
      <c r="M8" s="43" t="n">
        <v>65</v>
      </c>
      <c r="N8" s="48">
        <f>L8+M8</f>
        <v/>
      </c>
      <c r="O8" s="43" t="n">
        <v>2070</v>
      </c>
      <c r="P8" s="43" t="n">
        <v>750</v>
      </c>
      <c r="Q8" s="48">
        <f>O8+P8</f>
        <v/>
      </c>
      <c r="R8" s="43" t="n">
        <v>2165</v>
      </c>
      <c r="S8" s="43" t="n">
        <v>785</v>
      </c>
      <c r="T8" s="48">
        <f>R8+S8</f>
        <v/>
      </c>
      <c r="U8" s="43" t="n">
        <v>60</v>
      </c>
      <c r="V8" s="49">
        <f>IFERROR((T8-Q8)/Q8,0)</f>
        <v/>
      </c>
      <c r="W8" s="50">
        <f>T8/12</f>
        <v/>
      </c>
      <c r="X8" s="51">
        <f>W8-N8</f>
        <v/>
      </c>
      <c r="Y8" s="49">
        <f>IFERROR(X8/N8,0)</f>
        <v/>
      </c>
      <c r="Z8" s="4" t="inlineStr">
        <is>
          <t>Wohneinheiten</t>
        </is>
      </c>
      <c r="AA8" s="17">
        <f>IF(X8&gt;0,"Erhöhung prüfen",IF(X8&lt;0,"Senkung prüfen","Unverändert"))</f>
        <v/>
      </c>
      <c r="AB8" s="3" t="inlineStr">
        <is>
          <t>Geringe Steigerung, Anpassung empfohlen</t>
        </is>
      </c>
    </row>
    <row r="9">
      <c r="A9" s="3" t="inlineStr">
        <is>
          <t>NK-2026-007</t>
        </is>
      </c>
      <c r="B9" s="4" t="n">
        <v>2026</v>
      </c>
      <c r="C9" s="41" t="n">
        <v>46114</v>
      </c>
      <c r="D9" s="41" t="n">
        <v>46174</v>
      </c>
      <c r="E9" s="3" t="inlineStr">
        <is>
          <t>Andreas Hoffmann</t>
        </is>
      </c>
      <c r="F9" s="3" t="inlineStr">
        <is>
          <t>Rheinstraße 8</t>
        </is>
      </c>
      <c r="G9" s="4" t="inlineStr">
        <is>
          <t>40213</t>
        </is>
      </c>
      <c r="H9" s="3" t="inlineStr">
        <is>
          <t>Düsseldorf</t>
        </is>
      </c>
      <c r="I9" s="42" t="n">
        <v>95.5</v>
      </c>
      <c r="J9" s="4" t="n">
        <v>4</v>
      </c>
      <c r="K9" s="43" t="n">
        <v>1380</v>
      </c>
      <c r="L9" s="43" t="n">
        <v>340</v>
      </c>
      <c r="M9" s="43" t="n">
        <v>80</v>
      </c>
      <c r="N9" s="44">
        <f>L9+M9</f>
        <v/>
      </c>
      <c r="O9" s="43" t="n">
        <v>3960</v>
      </c>
      <c r="P9" s="43" t="n">
        <v>900</v>
      </c>
      <c r="Q9" s="44">
        <f>O9+P9</f>
        <v/>
      </c>
      <c r="R9" s="43" t="n">
        <v>4435</v>
      </c>
      <c r="S9" s="43" t="n">
        <v>1005</v>
      </c>
      <c r="T9" s="44">
        <f>R9+S9</f>
        <v/>
      </c>
      <c r="U9" s="43" t="n">
        <v>240</v>
      </c>
      <c r="V9" s="45">
        <f>IFERROR((T9-Q9)/Q9,0)</f>
        <v/>
      </c>
      <c r="W9" s="46">
        <f>T9/12</f>
        <v/>
      </c>
      <c r="X9" s="47">
        <f>W9-N9</f>
        <v/>
      </c>
      <c r="Y9" s="45">
        <f>IFERROR(X9/N9,0)</f>
        <v/>
      </c>
      <c r="Z9" s="4" t="inlineStr">
        <is>
          <t>Personenzahl</t>
        </is>
      </c>
      <c r="AA9" s="12">
        <f>IF(X9&gt;0,"Erhöhung prüfen",IF(X9&lt;0,"Senkung prüfen","Unverändert"))</f>
        <v/>
      </c>
      <c r="AB9" s="3" t="inlineStr">
        <is>
          <t>Hohe Steigerung durch Grundsteuer und Energie</t>
        </is>
      </c>
    </row>
    <row r="10">
      <c r="A10" s="3" t="inlineStr">
        <is>
          <t>NK-2026-008</t>
        </is>
      </c>
      <c r="B10" s="4" t="n">
        <v>2026</v>
      </c>
      <c r="C10" s="41" t="n">
        <v>46127</v>
      </c>
      <c r="D10" s="41" t="n">
        <v>46204</v>
      </c>
      <c r="E10" s="3" t="inlineStr">
        <is>
          <t>Claudia Schäfer</t>
        </is>
      </c>
      <c r="F10" s="3" t="inlineStr">
        <is>
          <t>Petersstraße 22</t>
        </is>
      </c>
      <c r="G10" s="4" t="inlineStr">
        <is>
          <t>04109</t>
        </is>
      </c>
      <c r="H10" s="3" t="inlineStr">
        <is>
          <t>Leipzig</t>
        </is>
      </c>
      <c r="I10" s="42" t="n">
        <v>58</v>
      </c>
      <c r="J10" s="4" t="n">
        <v>1</v>
      </c>
      <c r="K10" s="43" t="n">
        <v>720</v>
      </c>
      <c r="L10" s="43" t="n">
        <v>185</v>
      </c>
      <c r="M10" s="43" t="n">
        <v>60</v>
      </c>
      <c r="N10" s="48">
        <f>L10+M10</f>
        <v/>
      </c>
      <c r="O10" s="43" t="n">
        <v>2130</v>
      </c>
      <c r="P10" s="43" t="n">
        <v>690</v>
      </c>
      <c r="Q10" s="48">
        <f>O10+P10</f>
        <v/>
      </c>
      <c r="R10" s="43" t="n">
        <v>2260</v>
      </c>
      <c r="S10" s="43" t="n">
        <v>735</v>
      </c>
      <c r="T10" s="48">
        <f>R10+S10</f>
        <v/>
      </c>
      <c r="U10" s="43" t="n">
        <v>55</v>
      </c>
      <c r="V10" s="49">
        <f>IFERROR((T10-Q10)/Q10,0)</f>
        <v/>
      </c>
      <c r="W10" s="50">
        <f>T10/12</f>
        <v/>
      </c>
      <c r="X10" s="51">
        <f>W10-N10</f>
        <v/>
      </c>
      <c r="Y10" s="49">
        <f>IFERROR(X10/N10,0)</f>
        <v/>
      </c>
      <c r="Z10" s="4" t="inlineStr">
        <is>
          <t>Wohnfläche</t>
        </is>
      </c>
      <c r="AA10" s="17">
        <f>IF(X10&gt;0,"Erhöhung prüfen",IF(X10&lt;0,"Senkung prüfen","Unverändert"))</f>
        <v/>
      </c>
      <c r="AB10" s="3" t="inlineStr">
        <is>
          <t>Wasserkosten leicht gestiegen</t>
        </is>
      </c>
    </row>
    <row r="11">
      <c r="A11" s="3" t="inlineStr">
        <is>
          <t>NK-2026-009</t>
        </is>
      </c>
      <c r="B11" s="4" t="n">
        <v>2026</v>
      </c>
      <c r="C11" s="41" t="n">
        <v>46150</v>
      </c>
      <c r="D11" s="41" t="n">
        <v>46204</v>
      </c>
      <c r="E11" s="3" t="inlineStr">
        <is>
          <t>Markus Bauer</t>
        </is>
      </c>
      <c r="F11" s="3" t="inlineStr">
        <is>
          <t>Prager Straße 15</t>
        </is>
      </c>
      <c r="G11" s="4" t="inlineStr">
        <is>
          <t>01067</t>
        </is>
      </c>
      <c r="H11" s="3" t="inlineStr">
        <is>
          <t>Dresden</t>
        </is>
      </c>
      <c r="I11" s="42" t="n">
        <v>74</v>
      </c>
      <c r="J11" s="4" t="n">
        <v>2</v>
      </c>
      <c r="K11" s="43" t="n">
        <v>810</v>
      </c>
      <c r="L11" s="43" t="n">
        <v>210</v>
      </c>
      <c r="M11" s="43" t="n">
        <v>70</v>
      </c>
      <c r="N11" s="44">
        <f>L11+M11</f>
        <v/>
      </c>
      <c r="O11" s="43" t="n">
        <v>2430</v>
      </c>
      <c r="P11" s="43" t="n">
        <v>810</v>
      </c>
      <c r="Q11" s="44">
        <f>O11+P11</f>
        <v/>
      </c>
      <c r="R11" s="43" t="n">
        <v>2640</v>
      </c>
      <c r="S11" s="43" t="n">
        <v>885</v>
      </c>
      <c r="T11" s="44">
        <f>R11+S11</f>
        <v/>
      </c>
      <c r="U11" s="43" t="n">
        <v>95</v>
      </c>
      <c r="V11" s="45">
        <f>IFERROR((T11-Q11)/Q11,0)</f>
        <v/>
      </c>
      <c r="W11" s="46">
        <f>T11/12</f>
        <v/>
      </c>
      <c r="X11" s="47">
        <f>W11-N11</f>
        <v/>
      </c>
      <c r="Y11" s="45">
        <f>IFERROR(X11/N11,0)</f>
        <v/>
      </c>
      <c r="Z11" s="4" t="inlineStr">
        <is>
          <t>Verbrauch</t>
        </is>
      </c>
      <c r="AA11" s="12">
        <f>IF(X11&gt;0,"Erhöhung prüfen",IF(X11&lt;0,"Senkung prüfen","Unverändert"))</f>
        <v/>
      </c>
      <c r="AB11" s="3" t="inlineStr">
        <is>
          <t>Aufzugswartung und Energiekosten gestiegen</t>
        </is>
      </c>
    </row>
    <row r="12"/>
    <row r="13">
      <c r="W13" s="18" t="inlineStr">
        <is>
          <t>Gesamte monatliche Erhöhung</t>
        </is>
      </c>
      <c r="X13" s="52">
        <f>SUM(X3:X11)</f>
        <v/>
      </c>
    </row>
    <row r="14">
      <c r="W14" s="18" t="inlineStr">
        <is>
          <t>Durchschnittliche Erhöhung</t>
        </is>
      </c>
      <c r="X14" s="52">
        <f>IFERROR(AVERAGE(X3:X11),0)</f>
        <v/>
      </c>
    </row>
    <row r="15">
      <c r="W15" s="18" t="inlineStr">
        <is>
          <t>Anzahl Erhöhungen</t>
        </is>
      </c>
      <c r="X15" s="20">
        <f>COUNTIF(AA3:AA11,"Erhöhung prüfen")</f>
        <v/>
      </c>
    </row>
    <row r="16">
      <c r="W16" s="18" t="inlineStr">
        <is>
          <t>Durchschnittliche Kostensteigerung</t>
        </is>
      </c>
      <c r="X16" s="53">
        <f>IFERROR(AVERAGE(V3:V11),0)</f>
        <v/>
      </c>
    </row>
  </sheetData>
  <mergeCells count="1">
    <mergeCell ref="A1:AB1"/>
  </mergeCells>
  <conditionalFormatting sqref="AA3:AA11">
    <cfRule type="expression" priority="1" dxfId="0" stopIfTrue="1">
      <formula>AA3="Erhöhung prüfen"</formula>
    </cfRule>
    <cfRule type="expression" priority="2" dxfId="1" stopIfTrue="1">
      <formula>AA3="Senkung prüfen"</formula>
    </cfRule>
  </conditionalFormatting>
  <dataValidations count="1">
    <dataValidation sqref="Z3:Z11" showErrorMessage="1" showInputMessage="1" allowBlank="1" type="list">
      <formula1>"Wohnfläche,Personenzahl,Verbrauch,Wohneinheiten"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  <col width="4" customWidth="1" min="3" max="3"/>
    <col width="18" customWidth="1" min="4" max="4"/>
    <col width="22" customWidth="1" min="5" max="5"/>
    <col width="4" customWidth="1" min="6" max="6"/>
  </cols>
  <sheetData>
    <row r="1" ht="28" customHeight="1">
      <c r="A1" s="1" t="inlineStr">
        <is>
          <t>Übersicht – Kennzahlen zur Nebenkostenerhöhung 2026</t>
        </is>
      </c>
    </row>
    <row r="2"/>
    <row r="3">
      <c r="A3" s="22" t="inlineStr">
        <is>
          <t>Stichprobe per Vorgangs-ID</t>
        </is>
      </c>
      <c r="B3" s="23" t="n"/>
      <c r="D3" s="24" t="inlineStr">
        <is>
          <t>Erhöhung nach Ort</t>
        </is>
      </c>
      <c r="E3" s="23" t="n"/>
    </row>
    <row r="4">
      <c r="A4" s="25" t="inlineStr">
        <is>
          <t>Vorgangs-ID (Eingabe)</t>
        </is>
      </c>
      <c r="B4" s="26" t="inlineStr">
        <is>
          <t>NK-2026-005</t>
        </is>
      </c>
      <c r="D4" s="27" t="inlineStr">
        <is>
          <t>Ort</t>
        </is>
      </c>
      <c r="E4" s="27" t="inlineStr">
        <is>
          <t>Monatliche Erhöhung</t>
        </is>
      </c>
    </row>
    <row r="5">
      <c r="A5" s="28" t="inlineStr">
        <is>
          <t>Aktuelle Vorauszahlung gesamt monatlich</t>
        </is>
      </c>
      <c r="B5" s="54">
        <f>IFERROR(VLOOKUP(B4,'Erhöhung'!A3:AB11,14,FALSE),0)</f>
        <v/>
      </c>
      <c r="D5" s="30" t="inlineStr">
        <is>
          <t>Berlin</t>
        </is>
      </c>
      <c r="E5" s="44">
        <f>SUMIF('Erhöhung'!$H$3:$H$11,D5,'Erhöhung'!$X$3:$X$11)</f>
        <v/>
      </c>
    </row>
    <row r="6">
      <c r="A6" s="28" t="inlineStr">
        <is>
          <t>Empfohlene neue Vorauszahlung monatlich</t>
        </is>
      </c>
      <c r="B6" s="54">
        <f>IFERROR(VLOOKUP(B4,'Erhöhung'!A3:AB11,23,FALSE),0)</f>
        <v/>
      </c>
      <c r="D6" s="31" t="inlineStr">
        <is>
          <t>München</t>
        </is>
      </c>
      <c r="E6" s="48">
        <f>SUMIF('Erhöhung'!$H$3:$H$11,D6,'Erhöhung'!$X$3:$X$11)</f>
        <v/>
      </c>
    </row>
    <row r="7">
      <c r="A7" s="28" t="inlineStr">
        <is>
          <t>Status des Vorgangs</t>
        </is>
      </c>
      <c r="B7" s="32">
        <f>IFERROR(VLOOKUP(B4,'Erhöhung'!A3:AB11,27,FALSE),"")</f>
        <v/>
      </c>
      <c r="D7" s="30" t="inlineStr">
        <is>
          <t>Hamburg</t>
        </is>
      </c>
      <c r="E7" s="44">
        <f>SUMIF('Erhöhung'!$H$3:$H$11,D7,'Erhöhung'!$X$3:$X$11)</f>
        <v/>
      </c>
    </row>
    <row r="8">
      <c r="D8" s="31" t="inlineStr">
        <is>
          <t>Köln</t>
        </is>
      </c>
      <c r="E8" s="48">
        <f>SUMIF('Erhöhung'!$H$3:$H$11,D8,'Erhöhung'!$X$3:$X$11)</f>
        <v/>
      </c>
    </row>
    <row r="9">
      <c r="A9" s="24" t="inlineStr">
        <is>
          <t>Kennzahlen</t>
        </is>
      </c>
      <c r="B9" s="23" t="n"/>
      <c r="D9" s="30" t="inlineStr">
        <is>
          <t>Frankfurt</t>
        </is>
      </c>
      <c r="E9" s="44">
        <f>SUMIF('Erhöhung'!$H$3:$H$11,D9,'Erhöhung'!$X$3:$X$11)</f>
        <v/>
      </c>
    </row>
    <row r="10">
      <c r="A10" s="30" t="inlineStr">
        <is>
          <t>Anzahl Mietverhältnisse</t>
        </is>
      </c>
      <c r="B10" s="33">
        <f>COUNTA('Erhöhung'!A3:A11)</f>
        <v/>
      </c>
      <c r="D10" s="31" t="inlineStr">
        <is>
          <t>Stuttgart</t>
        </is>
      </c>
      <c r="E10" s="48">
        <f>SUMIF('Erhöhung'!$H$3:$H$11,D10,'Erhöhung'!$X$3:$X$11)</f>
        <v/>
      </c>
    </row>
    <row r="11">
      <c r="A11" s="34" t="inlineStr">
        <is>
          <t>Summe aktuelle Vorauszahlungen monatlich</t>
        </is>
      </c>
      <c r="B11" s="55">
        <f>SUM('Erhöhung'!N3:N11)</f>
        <v/>
      </c>
      <c r="D11" s="30" t="inlineStr">
        <is>
          <t>Düsseldorf</t>
        </is>
      </c>
      <c r="E11" s="44">
        <f>SUMIF('Erhöhung'!$H$3:$H$11,D11,'Erhöhung'!$X$3:$X$11)</f>
        <v/>
      </c>
    </row>
    <row r="12">
      <c r="A12" s="30" t="inlineStr">
        <is>
          <t>Summe empfohlene Vorauszahlungen monatlich</t>
        </is>
      </c>
      <c r="B12" s="55">
        <f>SUM('Erhöhung'!W3:W11)</f>
        <v/>
      </c>
      <c r="D12" s="31" t="inlineStr">
        <is>
          <t>Leipzig</t>
        </is>
      </c>
      <c r="E12" s="48">
        <f>SUMIF('Erhöhung'!$H$3:$H$11,D12,'Erhöhung'!$X$3:$X$11)</f>
        <v/>
      </c>
    </row>
    <row r="13">
      <c r="A13" s="34" t="inlineStr">
        <is>
          <t>Gesamte monatliche Erhöhung</t>
        </is>
      </c>
      <c r="B13" s="51">
        <f>SUM('Erhöhung'!X3:X11)</f>
        <v/>
      </c>
      <c r="D13" s="30" t="inlineStr">
        <is>
          <t>Dresden</t>
        </is>
      </c>
      <c r="E13" s="44">
        <f>SUMIF('Erhöhung'!$H$3:$H$11,D13,'Erhöhung'!$X$3:$X$11)</f>
        <v/>
      </c>
    </row>
    <row r="14">
      <c r="A14" s="30" t="inlineStr">
        <is>
          <t>Durchschnittliche Erhöhung in Prozent</t>
        </is>
      </c>
      <c r="B14" s="56">
        <f>IFERROR(AVERAGE('Erhöhung'!Y3:Y11),0)</f>
        <v/>
      </c>
    </row>
    <row r="15">
      <c r="A15" s="34" t="inlineStr">
        <is>
          <t>Anzahl Fälle „Erhöhung prüfen“</t>
        </is>
      </c>
      <c r="B15" s="33">
        <f>COUNTIF('Erhöhung'!AA3:AA11,"Erhöhung prüfen")</f>
        <v/>
      </c>
      <c r="D15" s="24" t="inlineStr">
        <is>
          <t>Statusverteilung</t>
        </is>
      </c>
      <c r="E15" s="23" t="n"/>
    </row>
    <row r="16">
      <c r="A16" s="30" t="inlineStr">
        <is>
          <t>Höchste monatliche Erhöhung</t>
        </is>
      </c>
      <c r="B16" s="51">
        <f>MAX('Erhöhung'!X3:X11)</f>
        <v/>
      </c>
      <c r="D16" s="27" t="inlineStr">
        <is>
          <t>Status</t>
        </is>
      </c>
      <c r="E16" s="27" t="inlineStr">
        <is>
          <t>Anzahl</t>
        </is>
      </c>
    </row>
    <row r="17">
      <c r="A17" s="34" t="inlineStr">
        <is>
          <t>Durchschnittliche Kostensteigerung</t>
        </is>
      </c>
      <c r="B17" s="56">
        <f>IFERROR(AVERAGE('Erhöhung'!V3:V11),0)</f>
        <v/>
      </c>
      <c r="D17" s="31" t="inlineStr">
        <is>
          <t>Erhöhung prüfen</t>
        </is>
      </c>
      <c r="E17" s="37">
        <f>COUNTIF('Erhöhung'!$AA$3:$AA$11,D17)</f>
        <v/>
      </c>
    </row>
    <row r="18">
      <c r="D18" s="31" t="inlineStr">
        <is>
          <t>Senkung prüfen</t>
        </is>
      </c>
      <c r="E18" s="37">
        <f>COUNTIF('Erhöhung'!$AA$3:$AA$11,D18)</f>
        <v/>
      </c>
    </row>
    <row r="19">
      <c r="A19" s="25" t="inlineStr">
        <is>
          <t>Hinweis</t>
        </is>
      </c>
      <c r="B19" s="38">
        <f>IF(B13&gt;0,"Anpassungen vorbereiten","Keine Erhöhung erforderlich")</f>
        <v/>
      </c>
      <c r="D19" s="31" t="inlineStr">
        <is>
          <t>Unverändert</t>
        </is>
      </c>
      <c r="E19" s="37">
        <f>COUNTIF('Erhöhung'!$AA$3:$AA$11,D19)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5" customWidth="1" min="1" max="1"/>
    <col width="110" customWidth="1" min="2" max="2"/>
  </cols>
  <sheetData>
    <row r="1" ht="28" customHeight="1">
      <c r="A1" s="1" t="inlineStr">
        <is>
          <t>Hinweise zur Nebenkostenerhöhung</t>
        </is>
      </c>
    </row>
    <row r="2"/>
    <row r="3">
      <c r="A3" s="22" t="inlineStr">
        <is>
          <t>Blatt „Erhöhung“</t>
        </is>
      </c>
      <c r="B3" s="23" t="n"/>
    </row>
    <row r="4" ht="30" customHeight="1">
      <c r="A4" s="39" t="inlineStr">
        <is>
          <t>•</t>
        </is>
      </c>
      <c r="B4" s="40" t="inlineStr">
        <is>
          <t>Eine Zeile je Mietverhältnis. Gelb markierte Zellen sind Eingabefelder (Mieter-, Objekt-, Kosten- und Prognosedaten).</t>
        </is>
      </c>
    </row>
    <row r="5" ht="30" customHeight="1">
      <c r="A5" s="39" t="inlineStr">
        <is>
          <t>•</t>
        </is>
      </c>
      <c r="B5" s="40" t="inlineStr">
        <is>
          <t>Die Spalten Vorauszahlung gesamt, Gesamtkosten, Prognose, Kostensteigerung, neue Vorauszahlung, Erhöhung und Status werden automatisch berechnet.</t>
        </is>
      </c>
    </row>
    <row r="6" ht="30" customHeight="1">
      <c r="A6" s="39" t="inlineStr">
        <is>
          <t>•</t>
        </is>
      </c>
      <c r="B6" s="40" t="inlineStr">
        <is>
          <t>Der Status zeigt an, ob eine Erhöhung oder Senkung der Vorauszahlung geprüft werden sollte.</t>
        </is>
      </c>
    </row>
    <row r="7"/>
    <row r="8">
      <c r="A8" s="22" t="inlineStr">
        <is>
          <t>Blatt „Übersicht“</t>
        </is>
      </c>
      <c r="B8" s="23" t="n"/>
    </row>
    <row r="9" ht="30" customHeight="1">
      <c r="A9" s="39" t="inlineStr">
        <is>
          <t>•</t>
        </is>
      </c>
      <c r="B9" s="40" t="inlineStr">
        <is>
          <t>Zentrale Kennzahlen: Anzahl Mietverhältnisse, Summen der Vorauszahlungen, gesamte und durchschnittliche Erhöhung sowie Kostensteigerung.</t>
        </is>
      </c>
    </row>
    <row r="10" ht="30" customHeight="1">
      <c r="A10" s="39" t="inlineStr">
        <is>
          <t>•</t>
        </is>
      </c>
      <c r="B10" s="40" t="inlineStr">
        <is>
          <t>Per Vorgangs-ID kann in Zelle B4 ein einzelner Vorgang abgefragt werden.</t>
        </is>
      </c>
    </row>
    <row r="11" ht="30" customHeight="1">
      <c r="A11" s="39" t="inlineStr">
        <is>
          <t>•</t>
        </is>
      </c>
      <c r="B11" s="40" t="inlineStr">
        <is>
          <t>Diagramme vergleichen aktuelle und empfohlene Vorauszahlungen, zeigen die Erhöhung nach Ort und die Statusverteilung.</t>
        </is>
      </c>
    </row>
    <row r="12"/>
    <row r="13">
      <c r="A13" s="22" t="inlineStr">
        <is>
          <t>Rechtliche Hinweise</t>
        </is>
      </c>
      <c r="B13" s="23" t="n"/>
    </row>
    <row r="14" ht="30" customHeight="1">
      <c r="A14" s="39" t="inlineStr">
        <is>
          <t>•</t>
        </is>
      </c>
      <c r="B14" s="40" t="inlineStr">
        <is>
          <t>Nur umlagefähige Betriebskosten gemäß Betriebskostenverordnung (BetrKV) berücksichtigen.</t>
        </is>
      </c>
    </row>
    <row r="15" ht="30" customHeight="1">
      <c r="A15" s="39" t="inlineStr">
        <is>
          <t>•</t>
        </is>
      </c>
      <c r="B15" s="40" t="inlineStr">
        <is>
          <t>Heiz- und Warmwasserkosten sind nach der Heizkostenverordnung zu behandeln.</t>
        </is>
      </c>
    </row>
    <row r="16" ht="30" customHeight="1">
      <c r="A16" s="39" t="inlineStr">
        <is>
          <t>•</t>
        </is>
      </c>
      <c r="B16" s="40" t="inlineStr">
        <is>
          <t>Den mietvertraglich vereinbarten Umlageschlüssel prüfen: Wohnfläche, Personenzahl, Verbrauch oder Wohneinheiten.</t>
        </is>
      </c>
    </row>
    <row r="17" ht="30" customHeight="1">
      <c r="A17" s="39" t="inlineStr">
        <is>
          <t>•</t>
        </is>
      </c>
      <c r="B17" s="40" t="inlineStr">
        <is>
          <t>Vorauszahlungen sollten anhand einer nachvollziehbaren Prognose angepasst werden (§ 560 Abs. 4 BGB).</t>
        </is>
      </c>
    </row>
    <row r="18" ht="30" customHeight="1">
      <c r="A18" s="39" t="inlineStr">
        <is>
          <t>•</t>
        </is>
      </c>
      <c r="B18" s="40" t="inlineStr">
        <is>
          <t>Abrechnung, Belege und Erhöhungsschreiben fristgerecht dokumentieren und dem Mieter begründen.</t>
        </is>
      </c>
    </row>
    <row r="19" ht="30" customHeight="1">
      <c r="A19" s="39" t="inlineStr">
        <is>
          <t>•</t>
        </is>
      </c>
      <c r="B19" s="40" t="inlineStr">
        <is>
          <t>Die Kappungsgrenze betrifft grundsätzlich die Nettokaltmiete; Betriebskostenvorauszahlungen sind davon getrennt zu betrachten.</t>
        </is>
      </c>
    </row>
    <row r="20" ht="30" customHeight="1">
      <c r="A20" s="39" t="inlineStr">
        <is>
          <t>•</t>
        </is>
      </c>
      <c r="B20" s="40" t="inlineStr">
        <is>
          <t>Personenbezogene Daten sind gemäß DSGVO vertraulich zu behandeln.</t>
        </is>
      </c>
    </row>
    <row r="21" ht="30" customHeight="1">
      <c r="A21" s="39" t="inlineStr">
        <is>
          <t>•</t>
        </is>
      </c>
      <c r="B21" s="40" t="inlineStr">
        <is>
          <t>Vor Versand jedes Erhöhungsschreiben rechtlich oder durch die Hausverwaltung prüfen lassen.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2026-07-29T04:39:34Z</dcterms:created>
  <dcterms:modified xmlns:dcterms="http://purl.org/dc/terms/" xmlns:xsi="http://www.w3.org/2001/XMLSchema-instance" xsi:type="dcterms:W3CDTF">2026-07-29T04:39:34Z</dcterms:modified>
</cp:coreProperties>
</file>