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rechnung" sheetId="1" state="visible" r:id="rId1"/>
    <sheet xmlns:r="http://schemas.openxmlformats.org/officeDocument/2006/relationships" name="Kostenarte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 &quot;m²&quot;"/>
    <numFmt numFmtId="165" formatCode="DD.MM.YYYY"/>
    <numFmt numFmtId="166" formatCode="#.##0,00 &quot;€&quot;"/>
    <numFmt numFmtId="167" formatCode="0,0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name val="Calibri"/>
      <b val="1"/>
      <color rgb="00C8102E"/>
      <sz val="14"/>
    </font>
    <font>
      <name val="Calibri"/>
      <b val="1"/>
      <color rgb="001E293B"/>
      <sz val="14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1E3A5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DBEAFE"/>
      </patternFill>
    </fill>
    <fill>
      <patternFill patternType="solid">
        <fgColor rgb="00EEF2F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7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6" borderId="1" applyAlignment="1" pivotButton="0" quotePrefix="0" xfId="0">
      <alignment horizontal="left" vertical="center" wrapText="1"/>
    </xf>
    <xf numFmtId="164" fontId="4" fillId="6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0" fontId="4" fillId="6" borderId="1" pivotButton="0" quotePrefix="0" xfId="0"/>
    <xf numFmtId="0" fontId="4" fillId="0" borderId="0" pivotButton="0" quotePrefix="0" xfId="0"/>
    <xf numFmtId="166" fontId="3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4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166" fontId="6" fillId="7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  <xf numFmtId="1" fontId="6" fillId="7" borderId="1" applyAlignment="1" pivotButton="0" quotePrefix="0" xfId="0">
      <alignment horizontal="right" vertical="center"/>
    </xf>
    <xf numFmtId="167" fontId="6" fillId="7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7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166" fontId="3" fillId="0" borderId="0" applyAlignment="1" pivotButton="0" quotePrefix="0" xfId="0">
      <alignment horizontal="center" vertical="center" wrapText="1"/>
    </xf>
    <xf numFmtId="166" fontId="6" fillId="7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  <xf numFmtId="167" fontId="6" fillId="7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Umlagefähige Kosten je Kostenart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'Kostenarten'!D2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'Kostenarten'!$A$3:$A$12</f>
            </numRef>
          </cat>
          <val>
            <numRef>
              <f>'Kostenarten'!$D$3:$D$12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Kostenart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Jahresbetrag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Nachzahlung / Guthaben je Mieter/in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'Abrechnung'!P2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'Abrechnung'!$B$3:$B$12</f>
            </numRef>
          </cat>
          <val>
            <numRef>
              <f>'Abrechnung'!$P$3:$P$12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€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Kostenarten nach Jahresbetrag</a:t>
            </a:r>
          </a:p>
        </rich>
      </tx>
    </title>
    <plotArea>
      <pieChart>
        <varyColors val="1"/>
        <ser>
          <idx val="0"/>
          <order val="0"/>
          <tx>
            <strRef>
              <f>'Kostenarten'!D2</f>
            </strRef>
          </tx>
          <spPr>
            <a:ln xmlns:a="http://schemas.openxmlformats.org/drawingml/2006/main">
              <a:prstDash val="solid"/>
            </a:ln>
          </spPr>
          <cat>
            <numRef>
              <f>'Kostenarten'!$A$3:$A$12</f>
            </numRef>
          </cat>
          <val>
            <numRef>
              <f>'Kostenarten'!$D$3:$D$12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13</row>
      <rowOff>0</rowOff>
    </from>
    <ext cx="720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37</row>
      <rowOff>0</rowOff>
    </from>
    <ext cx="576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30" customWidth="1" min="3" max="3"/>
    <col width="14" customWidth="1" min="4" max="4"/>
    <col width="12" customWidth="1" min="5" max="5"/>
    <col width="14" customWidth="1" min="6" max="6"/>
    <col width="14" customWidth="1" min="7" max="7"/>
    <col width="16" customWidth="1" min="8" max="8"/>
    <col width="14" customWidth="1" min="9" max="9"/>
    <col width="14" customWidth="1" min="10" max="10"/>
    <col width="12" customWidth="1" min="11" max="11"/>
    <col width="15" customWidth="1" min="12" max="12"/>
    <col width="16" customWidth="1" min="13" max="13"/>
    <col width="14" customWidth="1" min="14" max="14"/>
    <col width="14" customWidth="1" min="15" max="15"/>
    <col width="17" customWidth="1" min="16" max="16"/>
    <col width="13" customWidth="1" min="17" max="17"/>
    <col width="12" customWidth="1" min="18" max="18"/>
  </cols>
  <sheetData>
    <row r="1" ht="30" customHeight="1">
      <c r="A1" s="1" t="inlineStr">
        <is>
          <t>Nebenkostenabrechnung 2026 – Betriebskostenabrechnung nach BetrKV</t>
        </is>
      </c>
    </row>
    <row r="2" ht="42" customHeight="1">
      <c r="A2" s="2" t="inlineStr">
        <is>
          <t>Abrechnungs-ID</t>
        </is>
      </c>
      <c r="B2" s="2" t="inlineStr">
        <is>
          <t>Mieter/in</t>
        </is>
      </c>
      <c r="C2" s="2" t="inlineStr">
        <is>
          <t>Anschrift / Wohnung</t>
        </is>
      </c>
      <c r="D2" s="2" t="inlineStr">
        <is>
          <t>Stadt</t>
        </is>
      </c>
      <c r="E2" s="2" t="inlineStr">
        <is>
          <t>Wohnfläche m²</t>
        </is>
      </c>
      <c r="F2" s="2" t="inlineStr">
        <is>
          <t>Abrechnungsbeginn</t>
        </is>
      </c>
      <c r="G2" s="2" t="inlineStr">
        <is>
          <t>Abrechnungsende</t>
        </is>
      </c>
      <c r="H2" s="2" t="inlineStr">
        <is>
          <t>Vorauszahlungen gesamt €</t>
        </is>
      </c>
      <c r="I2" s="2" t="inlineStr">
        <is>
          <t>Umlageschlüssel</t>
        </is>
      </c>
      <c r="J2" s="2" t="inlineStr">
        <is>
          <t>Verteilungswert gesamt</t>
        </is>
      </c>
      <c r="K2" s="2" t="inlineStr">
        <is>
          <t>Anteil Mieter %</t>
        </is>
      </c>
      <c r="L2" s="2" t="inlineStr">
        <is>
          <t>Umlagefähige Kosten €</t>
        </is>
      </c>
      <c r="M2" s="2" t="inlineStr">
        <is>
          <t>Nicht umlagefähige Kosten €</t>
        </is>
      </c>
      <c r="N2" s="2" t="inlineStr">
        <is>
          <t>Abrechnungskosten €</t>
        </is>
      </c>
      <c r="O2" s="2" t="inlineStr">
        <is>
          <t>Vorauszahlungen €</t>
        </is>
      </c>
      <c r="P2" s="2" t="inlineStr">
        <is>
          <t>Nachzahlung / Guthaben €</t>
        </is>
      </c>
      <c r="Q2" s="2" t="inlineStr">
        <is>
          <t>Status</t>
        </is>
      </c>
      <c r="R2" s="2" t="inlineStr">
        <is>
          <t>Fällig am</t>
        </is>
      </c>
    </row>
    <row r="3">
      <c r="A3" s="3" t="inlineStr">
        <is>
          <t>NK-2026-001</t>
        </is>
      </c>
      <c r="B3" s="4" t="inlineStr">
        <is>
          <t>Thomas Müller</t>
        </is>
      </c>
      <c r="C3" s="4" t="inlineStr">
        <is>
          <t>Wartburgstraße 12, Whg. 3 OG links</t>
        </is>
      </c>
      <c r="D3" s="3" t="inlineStr">
        <is>
          <t>Berlin</t>
        </is>
      </c>
      <c r="E3" s="34" t="n">
        <v>72.5</v>
      </c>
      <c r="F3" s="35" t="n">
        <v>46023</v>
      </c>
      <c r="G3" s="35" t="n">
        <v>46387</v>
      </c>
      <c r="H3" s="36" t="n">
        <v>2880</v>
      </c>
      <c r="I3" s="3" t="inlineStr">
        <is>
          <t>Fläche</t>
        </is>
      </c>
      <c r="J3" s="8" t="n">
        <v>1180</v>
      </c>
      <c r="K3" s="37">
        <f>IFERROR(E3/J3,0)</f>
        <v/>
      </c>
      <c r="L3" s="38">
        <f>IFERROR(VLOOKUP("Heizung und Warmwasser",Kostenarten!$A$3:$D$12,4,FALSE),0)</f>
        <v/>
      </c>
      <c r="M3" s="38" t="n">
        <v>36.25</v>
      </c>
      <c r="N3" s="38">
        <f>ROUND(L3*K3,2)</f>
        <v/>
      </c>
      <c r="O3" s="38">
        <f>H3</f>
        <v/>
      </c>
      <c r="P3" s="38">
        <f>N3-O3</f>
        <v/>
      </c>
      <c r="Q3" s="3">
        <f>IF(P3&gt;0,"Nachzahlung",IF(P3&lt;0,"Guthaben","Ausgeglichen"))</f>
        <v/>
      </c>
      <c r="R3" s="35">
        <f>G3+30</f>
        <v/>
      </c>
    </row>
    <row r="4">
      <c r="A4" s="11" t="inlineStr">
        <is>
          <t>NK-2026-002</t>
        </is>
      </c>
      <c r="B4" s="12" t="inlineStr">
        <is>
          <t>Sabine Schneider</t>
        </is>
      </c>
      <c r="C4" s="12" t="inlineStr">
        <is>
          <t>Leopoldstraße 45, Whg. 1</t>
        </is>
      </c>
      <c r="D4" s="11" t="inlineStr">
        <is>
          <t>München</t>
        </is>
      </c>
      <c r="E4" s="34" t="n">
        <v>95</v>
      </c>
      <c r="F4" s="39" t="n">
        <v>46023</v>
      </c>
      <c r="G4" s="39" t="n">
        <v>46387</v>
      </c>
      <c r="H4" s="36" t="n">
        <v>3840</v>
      </c>
      <c r="I4" s="11" t="inlineStr">
        <is>
          <t>Fläche</t>
        </is>
      </c>
      <c r="J4" s="8" t="n">
        <v>1180</v>
      </c>
      <c r="K4" s="40">
        <f>IFERROR(E4/J4,0)</f>
        <v/>
      </c>
      <c r="L4" s="41">
        <f>IFERROR(VLOOKUP("Heizung und Warmwasser",Kostenarten!$A$3:$D$12,4,FALSE),0)</f>
        <v/>
      </c>
      <c r="M4" s="41" t="n">
        <v>47.5</v>
      </c>
      <c r="N4" s="41">
        <f>ROUND(L4*K4,2)</f>
        <v/>
      </c>
      <c r="O4" s="41">
        <f>H4</f>
        <v/>
      </c>
      <c r="P4" s="41">
        <f>N4-O4</f>
        <v/>
      </c>
      <c r="Q4" s="11">
        <f>IF(P4&gt;0,"Nachzahlung",IF(P4&lt;0,"Guthaben","Ausgeglichen"))</f>
        <v/>
      </c>
      <c r="R4" s="39">
        <f>G4+30</f>
        <v/>
      </c>
    </row>
    <row r="5">
      <c r="A5" s="3" t="inlineStr">
        <is>
          <t>NK-2026-003</t>
        </is>
      </c>
      <c r="B5" s="4" t="inlineStr">
        <is>
          <t>Michael Fischer</t>
        </is>
      </c>
      <c r="C5" s="4" t="inlineStr">
        <is>
          <t>Reeperbahn 78, Whg. 5</t>
        </is>
      </c>
      <c r="D5" s="3" t="inlineStr">
        <is>
          <t>Hamburg</t>
        </is>
      </c>
      <c r="E5" s="34" t="n">
        <v>58</v>
      </c>
      <c r="F5" s="35" t="n">
        <v>46023</v>
      </c>
      <c r="G5" s="35" t="n">
        <v>46387</v>
      </c>
      <c r="H5" s="36" t="n">
        <v>2400</v>
      </c>
      <c r="I5" s="3" t="inlineStr">
        <is>
          <t>Fläche</t>
        </is>
      </c>
      <c r="J5" s="8" t="n">
        <v>1180</v>
      </c>
      <c r="K5" s="37">
        <f>IFERROR(E5/J5,0)</f>
        <v/>
      </c>
      <c r="L5" s="38">
        <f>IFERROR(VLOOKUP("Heizung und Warmwasser",Kostenarten!$A$3:$D$12,4,FALSE),0)</f>
        <v/>
      </c>
      <c r="M5" s="38" t="n">
        <v>29</v>
      </c>
      <c r="N5" s="38">
        <f>ROUND(L5*K5,2)</f>
        <v/>
      </c>
      <c r="O5" s="38">
        <f>H5</f>
        <v/>
      </c>
      <c r="P5" s="38">
        <f>N5-O5</f>
        <v/>
      </c>
      <c r="Q5" s="3">
        <f>IF(P5&gt;0,"Nachzahlung",IF(P5&lt;0,"Guthaben","Ausgeglichen"))</f>
        <v/>
      </c>
      <c r="R5" s="35">
        <f>G5+30</f>
        <v/>
      </c>
    </row>
    <row r="6">
      <c r="A6" s="11" t="inlineStr">
        <is>
          <t>NK-2026-004</t>
        </is>
      </c>
      <c r="B6" s="12" t="inlineStr">
        <is>
          <t>Andrea Weber</t>
        </is>
      </c>
      <c r="C6" s="12" t="inlineStr">
        <is>
          <t>Schildergasse 22, Whg. 2 OG rechts</t>
        </is>
      </c>
      <c r="D6" s="11" t="inlineStr">
        <is>
          <t>Köln</t>
        </is>
      </c>
      <c r="E6" s="34" t="n">
        <v>84.5</v>
      </c>
      <c r="F6" s="39" t="n">
        <v>46023</v>
      </c>
      <c r="G6" s="39" t="n">
        <v>46387</v>
      </c>
      <c r="H6" s="36" t="n">
        <v>3360</v>
      </c>
      <c r="I6" s="11" t="inlineStr">
        <is>
          <t>Fläche</t>
        </is>
      </c>
      <c r="J6" s="8" t="n">
        <v>1180</v>
      </c>
      <c r="K6" s="40">
        <f>IFERROR(E6/J6,0)</f>
        <v/>
      </c>
      <c r="L6" s="41">
        <f>IFERROR(VLOOKUP("Heizung und Warmwasser",Kostenarten!$A$3:$D$12,4,FALSE),0)</f>
        <v/>
      </c>
      <c r="M6" s="41" t="n">
        <v>42.25</v>
      </c>
      <c r="N6" s="41">
        <f>ROUND(L6*K6,2)</f>
        <v/>
      </c>
      <c r="O6" s="41">
        <f>H6</f>
        <v/>
      </c>
      <c r="P6" s="41">
        <f>N6-O6</f>
        <v/>
      </c>
      <c r="Q6" s="11">
        <f>IF(P6&gt;0,"Nachzahlung",IF(P6&lt;0,"Guthaben","Ausgeglichen"))</f>
        <v/>
      </c>
      <c r="R6" s="39">
        <f>G6+30</f>
        <v/>
      </c>
    </row>
    <row r="7">
      <c r="A7" s="3" t="inlineStr">
        <is>
          <t>NK-2026-005</t>
        </is>
      </c>
      <c r="B7" s="4" t="inlineStr">
        <is>
          <t>Stefan Wagner</t>
        </is>
      </c>
      <c r="C7" s="4" t="inlineStr">
        <is>
          <t>Kaiserstraße 9, Whg. 7</t>
        </is>
      </c>
      <c r="D7" s="3" t="inlineStr">
        <is>
          <t>Frankfurt</t>
        </is>
      </c>
      <c r="E7" s="34" t="n">
        <v>118</v>
      </c>
      <c r="F7" s="35" t="n">
        <v>46023</v>
      </c>
      <c r="G7" s="35" t="n">
        <v>46387</v>
      </c>
      <c r="H7" s="36" t="n">
        <v>4560</v>
      </c>
      <c r="I7" s="3" t="inlineStr">
        <is>
          <t>Fläche</t>
        </is>
      </c>
      <c r="J7" s="8" t="n">
        <v>1180</v>
      </c>
      <c r="K7" s="37">
        <f>IFERROR(E7/J7,0)</f>
        <v/>
      </c>
      <c r="L7" s="38">
        <f>IFERROR(VLOOKUP("Heizung und Warmwasser",Kostenarten!$A$3:$D$12,4,FALSE),0)</f>
        <v/>
      </c>
      <c r="M7" s="38" t="n">
        <v>59</v>
      </c>
      <c r="N7" s="38">
        <f>ROUND(L7*K7,2)</f>
        <v/>
      </c>
      <c r="O7" s="38">
        <f>H7</f>
        <v/>
      </c>
      <c r="P7" s="38">
        <f>N7-O7</f>
        <v/>
      </c>
      <c r="Q7" s="3">
        <f>IF(P7&gt;0,"Nachzahlung",IF(P7&lt;0,"Guthaben","Ausgeglichen"))</f>
        <v/>
      </c>
      <c r="R7" s="35">
        <f>G7+30</f>
        <v/>
      </c>
    </row>
    <row r="8">
      <c r="A8" s="11" t="inlineStr">
        <is>
          <t>NK-2026-006</t>
        </is>
      </c>
      <c r="B8" s="12" t="inlineStr">
        <is>
          <t>Petra Becker</t>
        </is>
      </c>
      <c r="C8" s="12" t="inlineStr">
        <is>
          <t>Königstraße 31, Whg. 4</t>
        </is>
      </c>
      <c r="D8" s="11" t="inlineStr">
        <is>
          <t>Stuttgart</t>
        </is>
      </c>
      <c r="E8" s="34" t="n">
        <v>66</v>
      </c>
      <c r="F8" s="39" t="n">
        <v>46023</v>
      </c>
      <c r="G8" s="39" t="n">
        <v>46387</v>
      </c>
      <c r="H8" s="36" t="n">
        <v>2760</v>
      </c>
      <c r="I8" s="11" t="inlineStr">
        <is>
          <t>Fläche</t>
        </is>
      </c>
      <c r="J8" s="8" t="n">
        <v>1180</v>
      </c>
      <c r="K8" s="40">
        <f>IFERROR(E8/J8,0)</f>
        <v/>
      </c>
      <c r="L8" s="41">
        <f>IFERROR(VLOOKUP("Heizung und Warmwasser",Kostenarten!$A$3:$D$12,4,FALSE),0)</f>
        <v/>
      </c>
      <c r="M8" s="41" t="n">
        <v>33</v>
      </c>
      <c r="N8" s="41">
        <f>ROUND(L8*K8,2)</f>
        <v/>
      </c>
      <c r="O8" s="41">
        <f>H8</f>
        <v/>
      </c>
      <c r="P8" s="41">
        <f>N8-O8</f>
        <v/>
      </c>
      <c r="Q8" s="11">
        <f>IF(P8&gt;0,"Nachzahlung",IF(P8&lt;0,"Guthaben","Ausgeglichen"))</f>
        <v/>
      </c>
      <c r="R8" s="39">
        <f>G8+30</f>
        <v/>
      </c>
    </row>
    <row r="9">
      <c r="A9" s="3" t="inlineStr">
        <is>
          <t>NK-2026-007</t>
        </is>
      </c>
      <c r="B9" s="4" t="inlineStr">
        <is>
          <t>Andreas Hoffmann</t>
        </is>
      </c>
      <c r="C9" s="4" t="inlineStr">
        <is>
          <t>Königsallee 14, Whg. 6</t>
        </is>
      </c>
      <c r="D9" s="3" t="inlineStr">
        <is>
          <t>Düsseldorf</t>
        </is>
      </c>
      <c r="E9" s="34" t="n">
        <v>88.5</v>
      </c>
      <c r="F9" s="35" t="n">
        <v>46023</v>
      </c>
      <c r="G9" s="35" t="n">
        <v>46387</v>
      </c>
      <c r="H9" s="36" t="n">
        <v>3480</v>
      </c>
      <c r="I9" s="3" t="inlineStr">
        <is>
          <t>Fläche</t>
        </is>
      </c>
      <c r="J9" s="8" t="n">
        <v>1180</v>
      </c>
      <c r="K9" s="37">
        <f>IFERROR(E9/J9,0)</f>
        <v/>
      </c>
      <c r="L9" s="38">
        <f>IFERROR(VLOOKUP("Heizung und Warmwasser",Kostenarten!$A$3:$D$12,4,FALSE),0)</f>
        <v/>
      </c>
      <c r="M9" s="38" t="n">
        <v>44.25</v>
      </c>
      <c r="N9" s="38">
        <f>ROUND(L9*K9,2)</f>
        <v/>
      </c>
      <c r="O9" s="38">
        <f>H9</f>
        <v/>
      </c>
      <c r="P9" s="38">
        <f>N9-O9</f>
        <v/>
      </c>
      <c r="Q9" s="3">
        <f>IF(P9&gt;0,"Nachzahlung",IF(P9&lt;0,"Guthaben","Ausgeglichen"))</f>
        <v/>
      </c>
      <c r="R9" s="35">
        <f>G9+30</f>
        <v/>
      </c>
    </row>
    <row r="10">
      <c r="A10" s="11" t="inlineStr">
        <is>
          <t>NK-2026-008</t>
        </is>
      </c>
      <c r="B10" s="12" t="inlineStr">
        <is>
          <t>Claudia Schäfer</t>
        </is>
      </c>
      <c r="C10" s="12" t="inlineStr">
        <is>
          <t>Augustusplatz 3, Whg. 8</t>
        </is>
      </c>
      <c r="D10" s="11" t="inlineStr">
        <is>
          <t>Leipzig</t>
        </is>
      </c>
      <c r="E10" s="34" t="n">
        <v>48</v>
      </c>
      <c r="F10" s="39" t="n">
        <v>46023</v>
      </c>
      <c r="G10" s="39" t="n">
        <v>46387</v>
      </c>
      <c r="H10" s="36" t="n">
        <v>1920</v>
      </c>
      <c r="I10" s="11" t="inlineStr">
        <is>
          <t>Fläche</t>
        </is>
      </c>
      <c r="J10" s="8" t="n">
        <v>1180</v>
      </c>
      <c r="K10" s="40">
        <f>IFERROR(E10/J10,0)</f>
        <v/>
      </c>
      <c r="L10" s="41">
        <f>IFERROR(VLOOKUP("Heizung und Warmwasser",Kostenarten!$A$3:$D$12,4,FALSE),0)</f>
        <v/>
      </c>
      <c r="M10" s="41" t="n">
        <v>24</v>
      </c>
      <c r="N10" s="41">
        <f>ROUND(L10*K10,2)</f>
        <v/>
      </c>
      <c r="O10" s="41">
        <f>H10</f>
        <v/>
      </c>
      <c r="P10" s="41">
        <f>N10-O10</f>
        <v/>
      </c>
      <c r="Q10" s="11">
        <f>IF(P10&gt;0,"Nachzahlung",IF(P10&lt;0,"Guthaben","Ausgeglichen"))</f>
        <v/>
      </c>
      <c r="R10" s="39">
        <f>G10+30</f>
        <v/>
      </c>
    </row>
    <row r="11">
      <c r="A11" s="3" t="inlineStr">
        <is>
          <t>NK-2026-009</t>
        </is>
      </c>
      <c r="B11" s="4" t="inlineStr">
        <is>
          <t>Markus Bauer</t>
        </is>
      </c>
      <c r="C11" s="4" t="inlineStr">
        <is>
          <t>Prager Straße 11, Whg. 2</t>
        </is>
      </c>
      <c r="D11" s="3" t="inlineStr">
        <is>
          <t>Dresden</t>
        </is>
      </c>
      <c r="E11" s="34" t="n">
        <v>76</v>
      </c>
      <c r="F11" s="35" t="n">
        <v>46023</v>
      </c>
      <c r="G11" s="35" t="n">
        <v>46387</v>
      </c>
      <c r="H11" s="36" t="n">
        <v>3000</v>
      </c>
      <c r="I11" s="3" t="inlineStr">
        <is>
          <t>Fläche</t>
        </is>
      </c>
      <c r="J11" s="8" t="n">
        <v>1180</v>
      </c>
      <c r="K11" s="37">
        <f>IFERROR(E11/J11,0)</f>
        <v/>
      </c>
      <c r="L11" s="38">
        <f>IFERROR(VLOOKUP("Heizung und Warmwasser",Kostenarten!$A$3:$D$12,4,FALSE),0)</f>
        <v/>
      </c>
      <c r="M11" s="38" t="n">
        <v>38</v>
      </c>
      <c r="N11" s="38">
        <f>ROUND(L11*K11,2)</f>
        <v/>
      </c>
      <c r="O11" s="38">
        <f>H11</f>
        <v/>
      </c>
      <c r="P11" s="38">
        <f>N11-O11</f>
        <v/>
      </c>
      <c r="Q11" s="3">
        <f>IF(P11&gt;0,"Nachzahlung",IF(P11&lt;0,"Guthaben","Ausgeglichen"))</f>
        <v/>
      </c>
      <c r="R11" s="35">
        <f>G11+30</f>
        <v/>
      </c>
    </row>
    <row r="12">
      <c r="A12" s="11" t="inlineStr">
        <is>
          <t>NK-2026-010</t>
        </is>
      </c>
      <c r="B12" s="12" t="inlineStr">
        <is>
          <t>Nicole Richter</t>
        </is>
      </c>
      <c r="C12" s="12" t="inlineStr">
        <is>
          <t>Georgstraße 27, Whg. 3</t>
        </is>
      </c>
      <c r="D12" s="11" t="inlineStr">
        <is>
          <t>Hannover</t>
        </is>
      </c>
      <c r="E12" s="34" t="n">
        <v>92</v>
      </c>
      <c r="F12" s="39" t="n">
        <v>46023</v>
      </c>
      <c r="G12" s="39" t="n">
        <v>46387</v>
      </c>
      <c r="H12" s="36" t="n">
        <v>3600</v>
      </c>
      <c r="I12" s="11" t="inlineStr">
        <is>
          <t>Fläche</t>
        </is>
      </c>
      <c r="J12" s="8" t="n">
        <v>1180</v>
      </c>
      <c r="K12" s="40">
        <f>IFERROR(E12/J12,0)</f>
        <v/>
      </c>
      <c r="L12" s="41">
        <f>IFERROR(VLOOKUP("Heizung und Warmwasser",Kostenarten!$A$3:$D$12,4,FALSE),0)</f>
        <v/>
      </c>
      <c r="M12" s="41" t="n">
        <v>46</v>
      </c>
      <c r="N12" s="41">
        <f>ROUND(L12*K12,2)</f>
        <v/>
      </c>
      <c r="O12" s="41">
        <f>H12</f>
        <v/>
      </c>
      <c r="P12" s="41">
        <f>N12-O12</f>
        <v/>
      </c>
      <c r="Q12" s="11">
        <f>IF(P12&gt;0,"Nachzahlung",IF(P12&lt;0,"Guthaben","Ausgeglichen"))</f>
        <v/>
      </c>
      <c r="R12" s="39">
        <f>G12+30</f>
        <v/>
      </c>
    </row>
    <row r="13">
      <c r="A13" s="16" t="n"/>
      <c r="B13" s="17" t="inlineStr">
        <is>
          <t>SUMME</t>
        </is>
      </c>
      <c r="C13" s="16" t="n"/>
      <c r="D13" s="16" t="n"/>
      <c r="E13" s="42">
        <f>SUM(E3:E12)</f>
        <v/>
      </c>
      <c r="F13" s="16" t="n"/>
      <c r="G13" s="16" t="n"/>
      <c r="H13" s="43">
        <f>SUM(H3:H12)</f>
        <v/>
      </c>
      <c r="I13" s="16" t="n"/>
      <c r="J13" s="16" t="n"/>
      <c r="K13" s="16" t="n"/>
      <c r="L13" s="43">
        <f>SUM(L3:L12)</f>
        <v/>
      </c>
      <c r="M13" s="43">
        <f>SUM(M3:M12)</f>
        <v/>
      </c>
      <c r="N13" s="43">
        <f>SUM(N3:N12)</f>
        <v/>
      </c>
      <c r="O13" s="43">
        <f>SUM(O3:O12)</f>
        <v/>
      </c>
      <c r="P13" s="43">
        <f>SUM(P3:P12)</f>
        <v/>
      </c>
      <c r="Q13" s="16" t="n"/>
      <c r="R13" s="16" t="n"/>
    </row>
  </sheetData>
  <mergeCells count="1">
    <mergeCell ref="A1:R1"/>
  </mergeCells>
  <conditionalFormatting sqref="P3:P12">
    <cfRule type="expression" priority="1" dxfId="0" stopIfTrue="1">
      <formula>P3&gt;0</formula>
    </cfRule>
    <cfRule type="expression" priority="2" dxfId="1" stopIfTrue="1">
      <formula>P3&lt;0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28" customWidth="1" min="1" max="1"/>
    <col width="30" customWidth="1" min="2" max="2"/>
    <col width="18" customWidth="1" min="3" max="3"/>
    <col width="15" customWidth="1" min="4" max="4"/>
    <col width="12" customWidth="1" min="5" max="5"/>
    <col width="13" customWidth="1" min="6" max="6"/>
    <col width="34" customWidth="1" min="7" max="7"/>
  </cols>
  <sheetData>
    <row r="1" ht="30" customHeight="1">
      <c r="A1" s="1" t="inlineStr">
        <is>
          <t>Kostenarten – Umlagefähige Betriebskosten nach BetrKV</t>
        </is>
      </c>
    </row>
    <row r="2" ht="30" customHeight="1">
      <c r="A2" s="2" t="inlineStr">
        <is>
          <t>Kostenart</t>
        </is>
      </c>
      <c r="B2" s="2" t="inlineStr">
        <is>
          <t>Rechtsgrundlage / Hinweis</t>
        </is>
      </c>
      <c r="C2" s="2" t="inlineStr">
        <is>
          <t>Umlageschlüssel</t>
        </is>
      </c>
      <c r="D2" s="2" t="inlineStr">
        <is>
          <t>Jahresbetrag €</t>
        </is>
      </c>
      <c r="E2" s="2" t="inlineStr">
        <is>
          <t>Umlagefähig?</t>
        </is>
      </c>
      <c r="F2" s="2" t="inlineStr">
        <is>
          <t>Kosten je m² €</t>
        </is>
      </c>
      <c r="G2" s="2" t="inlineStr">
        <is>
          <t>Bemerkung</t>
        </is>
      </c>
    </row>
    <row r="3">
      <c r="A3" s="4" t="inlineStr">
        <is>
          <t>Heizung und Warmwasser</t>
        </is>
      </c>
      <c r="B3" s="4" t="inlineStr">
        <is>
          <t>BetrKV § 2 Nr. 4</t>
        </is>
      </c>
      <c r="C3" s="3" t="inlineStr">
        <is>
          <t>Verbrauch / Fläche</t>
        </is>
      </c>
      <c r="D3" s="36" t="n">
        <v>14200</v>
      </c>
      <c r="E3" s="3" t="inlineStr">
        <is>
          <t>Ja</t>
        </is>
      </c>
      <c r="F3" s="38">
        <f>IFERROR(D3/SUM(Abrechnung!$E$3:$E$12),0)</f>
        <v/>
      </c>
    </row>
    <row r="4">
      <c r="A4" s="12" t="inlineStr">
        <is>
          <t>Wasser und Abwasser</t>
        </is>
      </c>
      <c r="B4" s="12" t="inlineStr">
        <is>
          <t>BetrKV § 2 Nr. 2</t>
        </is>
      </c>
      <c r="C4" s="11" t="inlineStr">
        <is>
          <t>Verbrauch</t>
        </is>
      </c>
      <c r="D4" s="36" t="n">
        <v>4800</v>
      </c>
      <c r="E4" s="11" t="inlineStr">
        <is>
          <t>Ja</t>
        </is>
      </c>
      <c r="F4" s="41">
        <f>IFERROR(D4/SUM(Abrechnung!$E$3:$E$12),0)</f>
        <v/>
      </c>
    </row>
    <row r="5">
      <c r="A5" s="4" t="inlineStr">
        <is>
          <t>Müllabfuhr</t>
        </is>
      </c>
      <c r="B5" s="4" t="inlineStr">
        <is>
          <t>BetrKV § 2 Nr. 8</t>
        </is>
      </c>
      <c r="C5" s="3" t="inlineStr">
        <is>
          <t>Wohneinheit</t>
        </is>
      </c>
      <c r="D5" s="36" t="n">
        <v>2160</v>
      </c>
      <c r="E5" s="3" t="inlineStr">
        <is>
          <t>Ja</t>
        </is>
      </c>
      <c r="F5" s="38">
        <f>IFERROR(D5/SUM(Abrechnung!$E$3:$E$12),0)</f>
        <v/>
      </c>
    </row>
    <row r="6">
      <c r="A6" s="12" t="inlineStr">
        <is>
          <t>Gebäudereinigung</t>
        </is>
      </c>
      <c r="B6" s="12" t="inlineStr">
        <is>
          <t>BetrKV § 2 Nr. 9</t>
        </is>
      </c>
      <c r="C6" s="11" t="inlineStr">
        <is>
          <t>Fläche</t>
        </is>
      </c>
      <c r="D6" s="36" t="n">
        <v>1900</v>
      </c>
      <c r="E6" s="11" t="inlineStr">
        <is>
          <t>Ja</t>
        </is>
      </c>
      <c r="F6" s="41">
        <f>IFERROR(D6/SUM(Abrechnung!$E$3:$E$12),0)</f>
        <v/>
      </c>
    </row>
    <row r="7">
      <c r="A7" s="4" t="inlineStr">
        <is>
          <t>Gartenpflege</t>
        </is>
      </c>
      <c r="B7" s="4" t="inlineStr">
        <is>
          <t>BetrKV § 2 Nr. 10</t>
        </is>
      </c>
      <c r="C7" s="3" t="inlineStr">
        <is>
          <t>Fläche</t>
        </is>
      </c>
      <c r="D7" s="36" t="n">
        <v>1250</v>
      </c>
      <c r="E7" s="3" t="inlineStr">
        <is>
          <t>Ja</t>
        </is>
      </c>
      <c r="F7" s="38">
        <f>IFERROR(D7/SUM(Abrechnung!$E$3:$E$12),0)</f>
        <v/>
      </c>
    </row>
    <row r="8">
      <c r="A8" s="12" t="inlineStr">
        <is>
          <t>Allgemeinstrom</t>
        </is>
      </c>
      <c r="B8" s="12" t="inlineStr">
        <is>
          <t>BetrKV § 2 Nr. 11</t>
        </is>
      </c>
      <c r="C8" s="11" t="inlineStr">
        <is>
          <t>Fläche</t>
        </is>
      </c>
      <c r="D8" s="36" t="n">
        <v>980</v>
      </c>
      <c r="E8" s="11" t="inlineStr">
        <is>
          <t>Ja</t>
        </is>
      </c>
      <c r="F8" s="41">
        <f>IFERROR(D8/SUM(Abrechnung!$E$3:$E$12),0)</f>
        <v/>
      </c>
    </row>
    <row r="9">
      <c r="A9" s="4" t="inlineStr">
        <is>
          <t>Gebäudeversicherung</t>
        </is>
      </c>
      <c r="B9" s="4" t="inlineStr">
        <is>
          <t>BetrKV § 2 Nr. 13</t>
        </is>
      </c>
      <c r="C9" s="3" t="inlineStr">
        <is>
          <t>Fläche</t>
        </is>
      </c>
      <c r="D9" s="36" t="n">
        <v>2350</v>
      </c>
      <c r="E9" s="3" t="inlineStr">
        <is>
          <t>Ja</t>
        </is>
      </c>
      <c r="F9" s="38">
        <f>IFERROR(D9/SUM(Abrechnung!$E$3:$E$12),0)</f>
        <v/>
      </c>
    </row>
    <row r="10">
      <c r="A10" s="12" t="inlineStr">
        <is>
          <t>Hausmeister</t>
        </is>
      </c>
      <c r="B10" s="12" t="inlineStr">
        <is>
          <t>BetrKV § 2 Nr. 14</t>
        </is>
      </c>
      <c r="C10" s="11" t="inlineStr">
        <is>
          <t>Fläche</t>
        </is>
      </c>
      <c r="D10" s="36" t="n">
        <v>1680</v>
      </c>
      <c r="E10" s="11" t="inlineStr">
        <is>
          <t>Ja</t>
        </is>
      </c>
      <c r="F10" s="41">
        <f>IFERROR(D10/SUM(Abrechnung!$E$3:$E$12),0)</f>
        <v/>
      </c>
    </row>
    <row r="11">
      <c r="A11" s="4" t="inlineStr">
        <is>
          <t>Aufzug</t>
        </is>
      </c>
      <c r="B11" s="4" t="inlineStr">
        <is>
          <t>BetrKV § 2 Nr. 7</t>
        </is>
      </c>
      <c r="C11" s="3" t="inlineStr">
        <is>
          <t>Wohneinheit</t>
        </is>
      </c>
      <c r="D11" s="36" t="n">
        <v>1440</v>
      </c>
      <c r="E11" s="3" t="inlineStr">
        <is>
          <t>Ja</t>
        </is>
      </c>
      <c r="F11" s="38">
        <f>IFERROR(D11/SUM(Abrechnung!$E$3:$E$12),0)</f>
        <v/>
      </c>
    </row>
    <row r="12">
      <c r="A12" s="12" t="inlineStr">
        <is>
          <t>Verwaltungskosten</t>
        </is>
      </c>
      <c r="B12" s="12" t="inlineStr">
        <is>
          <t>Nicht umlagefähig (BetrKV § 1)</t>
        </is>
      </c>
      <c r="C12" s="11" t="inlineStr">
        <is>
          <t>—</t>
        </is>
      </c>
      <c r="D12" s="36" t="n">
        <v>3200</v>
      </c>
      <c r="E12" s="11" t="inlineStr">
        <is>
          <t>Nein</t>
        </is>
      </c>
      <c r="F12" s="41">
        <f>IFERROR(D12/SUM(Abrechnung!$E$3:$E$12),0)</f>
        <v/>
      </c>
    </row>
    <row r="13">
      <c r="A13" s="16" t="n"/>
      <c r="B13" s="20" t="inlineStr">
        <is>
          <t>Gesamtsumme Jahresbetrag</t>
        </is>
      </c>
      <c r="C13" s="16" t="n"/>
      <c r="D13" s="43">
        <f>SUM(D3:D12)</f>
        <v/>
      </c>
      <c r="E13" s="16" t="n"/>
      <c r="F13" s="16" t="n"/>
      <c r="G13" s="16" t="n"/>
    </row>
    <row r="14"/>
    <row r="15">
      <c r="B15" s="21" t="inlineStr">
        <is>
          <t>Durchschnittlicher Kostenbetrag</t>
        </is>
      </c>
      <c r="D15" s="44">
        <f>AVERAGE(D3:D12)</f>
        <v/>
      </c>
    </row>
    <row r="16">
      <c r="B16" s="21" t="inlineStr">
        <is>
          <t>Anzahl umlagefähiger Kostenarten</t>
        </is>
      </c>
      <c r="D16" s="23">
        <f>COUNTIF(E3:E12,"Ja")</f>
        <v/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36" customWidth="1" min="1" max="1"/>
    <col width="4" customWidth="1" min="2" max="2"/>
    <col width="20" customWidth="1" min="3" max="3"/>
  </cols>
  <sheetData>
    <row r="1" ht="30" customHeight="1">
      <c r="A1" s="1" t="inlineStr">
        <is>
          <t>Dashboard – Nebenkostenabrechnung 2026</t>
        </is>
      </c>
    </row>
    <row r="2"/>
    <row r="3">
      <c r="A3" s="24" t="inlineStr">
        <is>
          <t>Kennzahlen</t>
        </is>
      </c>
    </row>
    <row r="4">
      <c r="A4" s="25" t="inlineStr">
        <is>
          <t>Gesamte umlagefähige Betriebskosten</t>
        </is>
      </c>
      <c r="B4" s="26" t="n"/>
      <c r="C4" s="45">
        <f>SUM(Abrechnung!L3:L12)</f>
        <v/>
      </c>
    </row>
    <row r="5">
      <c r="A5" s="25" t="inlineStr">
        <is>
          <t>Gesamte Vorauszahlungen</t>
        </is>
      </c>
      <c r="B5" s="26" t="n"/>
      <c r="C5" s="45">
        <f>SUM(Abrechnung!O3:O12)</f>
        <v/>
      </c>
    </row>
    <row r="6">
      <c r="A6" s="25" t="inlineStr">
        <is>
          <t>Gesamte Nachzahlungen</t>
        </is>
      </c>
      <c r="B6" s="26" t="n"/>
      <c r="C6" s="45">
        <f>SUMIF(Abrechnung!P3:P12,"&gt;0",Abrechnung!P3:P12)</f>
        <v/>
      </c>
    </row>
    <row r="7">
      <c r="A7" s="25" t="inlineStr">
        <is>
          <t>Gesamte Guthaben</t>
        </is>
      </c>
      <c r="B7" s="26" t="n"/>
      <c r="C7" s="45">
        <f>ABS(SUMIF(Abrechnung!P3:P12,"&lt;0",Abrechnung!P3:P12))</f>
        <v/>
      </c>
    </row>
    <row r="8">
      <c r="A8" s="25" t="inlineStr">
        <is>
          <t>Durchschnittliche Wohnfläche</t>
        </is>
      </c>
      <c r="B8" s="26" t="n"/>
      <c r="C8" s="46">
        <f>AVERAGE(Abrechnung!E3:E12)</f>
        <v/>
      </c>
    </row>
    <row r="9">
      <c r="A9" s="25" t="inlineStr">
        <is>
          <t>Anzahl Nachzahlungen</t>
        </is>
      </c>
      <c r="B9" s="26" t="n"/>
      <c r="C9" s="29">
        <f>COUNTIF(Abrechnung!Q3:Q12,"Nachzahlung")</f>
        <v/>
      </c>
    </row>
    <row r="10">
      <c r="A10" s="25" t="inlineStr">
        <is>
          <t>Kostendeckungsgrad</t>
        </is>
      </c>
      <c r="B10" s="26" t="n"/>
      <c r="C10" s="47">
        <f>IFERROR(SUM(Abrechnung!O3:O12)/SUM(Abrechnung!L3:L12),0)</f>
        <v/>
      </c>
    </row>
    <row r="11"/>
    <row r="12">
      <c r="A12" s="24" t="inlineStr">
        <is>
          <t>Diagramme</t>
        </is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120" customWidth="1" min="2" max="2"/>
  </cols>
  <sheetData>
    <row r="1" ht="30" customHeight="1">
      <c r="A1" s="1" t="inlineStr">
        <is>
          <t>Hinweise zur Nebenkostenabrechnung 2026</t>
        </is>
      </c>
    </row>
    <row r="2"/>
    <row r="3" ht="22" customHeight="1">
      <c r="A3" s="31" t="inlineStr">
        <is>
          <t>Tabellenblatt</t>
        </is>
      </c>
      <c r="B3" s="31" t="inlineStr">
        <is>
          <t>Erläuterung</t>
        </is>
      </c>
    </row>
    <row r="4" ht="38" customHeight="1">
      <c r="A4" s="32" t="inlineStr">
        <is>
          <t>Abrechnung</t>
        </is>
      </c>
      <c r="B4" s="4" t="inlineStr">
        <is>
          <t>Zentrale Datentabelle mit einer Zeile je Mietpartei. Enthält Abrechnungszeitraum (01.01.2026–31.12.2026), Wohnfläche, Vorauszahlungen und alle berechneten Werte. Eingabezellen sind hellgelb markiert (#FFFBEB).</t>
        </is>
      </c>
    </row>
    <row r="5" ht="38" customHeight="1">
      <c r="A5" s="33" t="inlineStr">
        <is>
          <t>Anteil Mieter %</t>
        </is>
      </c>
      <c r="B5" s="12" t="inlineStr">
        <is>
          <t>Wohnfläche geteilt durch Verteilungswert gesamt (Gesamtfläche 1.180 m²): =IFERROR(E3/J3,0).</t>
        </is>
      </c>
    </row>
    <row r="6" ht="38" customHeight="1">
      <c r="A6" s="32" t="inlineStr">
        <is>
          <t>Umlagefähige Kosten €</t>
        </is>
      </c>
      <c r="B6" s="4" t="inlineStr">
        <is>
          <t>Wird per VLOOKUP aus dem Tabellenblatt „Kostenarten“ ermittelt (hier: Heizung und Warmwasser als Hauptkostenart).</t>
        </is>
      </c>
    </row>
    <row r="7" ht="38" customHeight="1">
      <c r="A7" s="33" t="inlineStr">
        <is>
          <t>Abrechnungskosten €</t>
        </is>
      </c>
      <c r="B7" s="12" t="inlineStr">
        <is>
          <t>Umlagefähige Kosten multipliziert mit dem Anteil des Mieters: =L3*K3.</t>
        </is>
      </c>
    </row>
    <row r="8" ht="38" customHeight="1">
      <c r="A8" s="32" t="inlineStr">
        <is>
          <t>Nachzahlung / Guthaben €</t>
        </is>
      </c>
      <c r="B8" s="4" t="inlineStr">
        <is>
          <t>Abrechnungskosten abzüglich Vorauszahlungen: =N3-O3. Positive Werte = Nachzahlung (rot), negative Werte = Guthaben (grün).</t>
        </is>
      </c>
    </row>
    <row r="9" ht="38" customHeight="1">
      <c r="A9" s="33" t="inlineStr">
        <is>
          <t>Fällig am</t>
        </is>
      </c>
      <c r="B9" s="12" t="inlineStr">
        <is>
          <t>Automatisch 30 Tage nach Abrechnungsende: =G3+30 (Fälligkeiten im Januar 2027).</t>
        </is>
      </c>
    </row>
    <row r="10" ht="38" customHeight="1">
      <c r="A10" s="32" t="inlineStr">
        <is>
          <t>Kostenarten</t>
        </is>
      </c>
      <c r="B10" s="4" t="inlineStr">
        <is>
          <t>Lookup-Tabelle aller Betriebskostenarten mit Rechtsgrundlage nach BetrKV, Umlageschlüssel, Jahresbetrag und Berechnung der Kosten je m². Verwaltungskosten sind nicht umlagefähig.</t>
        </is>
      </c>
    </row>
    <row r="11" ht="38" customHeight="1">
      <c r="A11" s="33" t="inlineStr">
        <is>
          <t>Dashboard</t>
        </is>
      </c>
      <c r="B11" s="12" t="inlineStr">
        <is>
          <t>Kennzahlenübersicht für Vermieter/Hausverwaltung: Gesamtkosten, Vorauszahlungen, Nachzahlungen, Guthaben, Kostendeckungsgrad sowie drei Diagramme (Kosten je Kostenart, Nachzahlung/Guthaben je Mieter, Kostenverteilung).</t>
        </is>
      </c>
    </row>
    <row r="12" ht="38" customHeight="1">
      <c r="A12" s="32" t="inlineStr">
        <is>
          <t>Rechtlicher Hinweis</t>
        </is>
      </c>
      <c r="B12" s="4" t="inlineStr">
        <is>
          <t>Diese Vorlage dient der Orientierung. Die Betriebskostenabrechnung muss den Anforderungen der BetrKV (§§ 1–2) sowie des § 556 BGB entsprechen. Abrechnungsfrist: 12 Monate nach Ende des Abrechnungszeitraums.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2026-07-30T13:26:48Z</dcterms:created>
  <dcterms:modified xmlns:dcterms="http://purl.org/dc/terms/" xmlns:xsi="http://www.w3.org/2001/XMLSchema-instance" xsi:type="dcterms:W3CDTF">2026-07-30T13:26:48Z</dcterms:modified>
</cp:coreProperties>
</file>