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einbarungen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Anleitung" sheetId="3" state="visible" r:id="rId3"/>
  </sheets>
  <definedNames>
    <definedName name="_xlnm._FilterDatabase" localSheetId="0" hidden="1">'Vereinbarungen'!$A$2:$AD$11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TT.MM.JJJJ"/>
    <numFmt numFmtId="165" formatCode="0,0 &quot;m&quot;"/>
    <numFmt numFmtId="166" formatCode="0,00 &quot;m&quot;"/>
    <numFmt numFmtId="167" formatCode="0,00 %"/>
    <numFmt numFmtId="168" formatCode="#.##0,00 &quot;€&quot;"/>
  </numFmts>
  <fonts count="7">
    <font>
      <name val="Calibri"/>
      <family val="2"/>
      <color theme="1"/>
      <sz val="11"/>
      <scheme val="minor"/>
    </font>
    <font>
      <name val="Calibri"/>
      <b val="1"/>
      <color rgb="001E3A5F"/>
      <sz val="16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1E3A5F"/>
      <sz val="14"/>
    </font>
    <font>
      <name val="Calibri"/>
      <b val="1"/>
      <color rgb="001E3A5F"/>
      <sz val="12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3F4F6"/>
      </patternFill>
    </fill>
    <fill>
      <patternFill patternType="solid">
        <fgColor rgb="00EEF2F7"/>
      </patternFill>
    </fill>
    <fill>
      <patternFill patternType="solid">
        <fgColor rgb="00FFFDF5"/>
      </patternFill>
    </fill>
    <fill>
      <patternFill patternType="solid">
        <fgColor rgb="002C4C73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center" vertical="center" wrapText="1"/>
    </xf>
    <xf numFmtId="168" fontId="3" fillId="4" borderId="1" applyAlignment="1" pivotButton="0" quotePrefix="0" xfId="0">
      <alignment horizontal="right" vertical="center"/>
    </xf>
    <xf numFmtId="168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64" fontId="3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center" vertical="center" wrapText="1"/>
    </xf>
    <xf numFmtId="166" fontId="3" fillId="7" borderId="1" applyAlignment="1" pivotButton="0" quotePrefix="0" xfId="0">
      <alignment horizontal="center" vertical="center" wrapText="1"/>
    </xf>
    <xf numFmtId="164" fontId="3" fillId="7" borderId="1" applyAlignment="1" pivotButton="0" quotePrefix="0" xfId="0">
      <alignment horizontal="left" vertical="center" wrapText="1"/>
    </xf>
    <xf numFmtId="168" fontId="3" fillId="7" borderId="1" applyAlignment="1" pivotButton="0" quotePrefix="0" xfId="0">
      <alignment horizontal="right" vertical="center"/>
    </xf>
    <xf numFmtId="0" fontId="2" fillId="8" borderId="1" pivotButton="0" quotePrefix="0" xfId="0"/>
    <xf numFmtId="165" fontId="2" fillId="8" borderId="1" applyAlignment="1" pivotButton="0" quotePrefix="0" xfId="0">
      <alignment horizontal="right" vertical="center"/>
    </xf>
    <xf numFmtId="168" fontId="2" fillId="8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4" fillId="3" borderId="1" applyAlignment="1" pivotButton="0" quotePrefix="0" xfId="0">
      <alignment horizontal="left" vertical="center" wrapText="1"/>
    </xf>
    <xf numFmtId="1" fontId="5" fillId="3" borderId="1" applyAlignment="1" pivotButton="0" quotePrefix="0" xfId="0">
      <alignment horizontal="right" vertical="center"/>
    </xf>
    <xf numFmtId="168" fontId="5" fillId="6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0" fontId="4" fillId="0" borderId="0" pivotButton="0" quotePrefix="0" xfId="0"/>
    <xf numFmtId="0" fontId="3" fillId="3" borderId="1" pivotButton="0" quotePrefix="0" xfId="0"/>
    <xf numFmtId="168" fontId="3" fillId="3" borderId="1" applyAlignment="1" pivotButton="0" quotePrefix="0" xfId="0">
      <alignment horizontal="right" vertical="center"/>
    </xf>
    <xf numFmtId="0" fontId="3" fillId="6" borderId="1" pivotButton="0" quotePrefix="0" xfId="0"/>
    <xf numFmtId="168" fontId="3" fillId="6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0" borderId="1" applyAlignment="1" pivotButton="0" quotePrefix="0" xfId="0">
      <alignment horizontal="right" vertical="center"/>
    </xf>
    <xf numFmtId="0" fontId="6" fillId="0" borderId="0" pivotButton="0" quotePrefix="0" xfId="0"/>
    <xf numFmtId="0" fontId="3" fillId="6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167" fontId="3" fillId="0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0" fontId="4" fillId="6" borderId="1" pivotButton="0" quotePrefix="0" xfId="0"/>
    <xf numFmtId="0" fontId="4" fillId="3" borderId="1" pivotButton="0" quotePrefix="0" xfId="0"/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center" vertical="center" wrapText="1"/>
    </xf>
    <xf numFmtId="168" fontId="3" fillId="4" borderId="1" applyAlignment="1" pivotButton="0" quotePrefix="0" xfId="0">
      <alignment horizontal="right" vertical="center"/>
    </xf>
    <xf numFmtId="168" fontId="3" fillId="5" borderId="1" applyAlignment="1" pivotButton="0" quotePrefix="0" xfId="0">
      <alignment horizontal="right" vertical="center"/>
    </xf>
    <xf numFmtId="164" fontId="3" fillId="7" borderId="1" applyAlignment="1" pivotButton="0" quotePrefix="0" xfId="0">
      <alignment horizontal="center" vertical="center" wrapText="1"/>
    </xf>
    <xf numFmtId="165" fontId="3" fillId="7" borderId="1" applyAlignment="1" pivotButton="0" quotePrefix="0" xfId="0">
      <alignment horizontal="center" vertical="center" wrapText="1"/>
    </xf>
    <xf numFmtId="166" fontId="3" fillId="7" borderId="1" applyAlignment="1" pivotButton="0" quotePrefix="0" xfId="0">
      <alignment horizontal="center" vertical="center" wrapText="1"/>
    </xf>
    <xf numFmtId="164" fontId="3" fillId="7" borderId="1" applyAlignment="1" pivotButton="0" quotePrefix="0" xfId="0">
      <alignment horizontal="left" vertical="center" wrapText="1"/>
    </xf>
    <xf numFmtId="168" fontId="3" fillId="7" borderId="1" applyAlignment="1" pivotButton="0" quotePrefix="0" xfId="0">
      <alignment horizontal="right" vertical="center"/>
    </xf>
    <xf numFmtId="165" fontId="2" fillId="8" borderId="1" applyAlignment="1" pivotButton="0" quotePrefix="0" xfId="0">
      <alignment horizontal="right" vertical="center"/>
    </xf>
    <xf numFmtId="168" fontId="2" fillId="8" borderId="1" applyAlignment="1" pivotButton="0" quotePrefix="0" xfId="0">
      <alignment horizontal="right" vertical="center"/>
    </xf>
    <xf numFmtId="168" fontId="5" fillId="6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168" fontId="3" fillId="3" borderId="1" applyAlignment="1" pivotButton="0" quotePrefix="0" xfId="0">
      <alignment horizontal="right" vertical="center"/>
    </xf>
    <xf numFmtId="168" fontId="3" fillId="6" borderId="1" applyAlignment="1" pivotButton="0" quotePrefix="0" xfId="0">
      <alignment horizontal="right" vertical="center"/>
    </xf>
    <xf numFmtId="0" fontId="0" fillId="0" borderId="5" pivotButton="0" quotePrefix="0" xfId="0"/>
    <xf numFmtId="167" fontId="3" fillId="0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b val="1"/>
        <color rgb="00DC2626"/>
      </font>
      <fill>
        <patternFill patternType="solid">
          <fgColor rgb="00FEE2E2"/>
        </patternFill>
      </fill>
    </dxf>
    <dxf>
      <font>
        <b val="1"/>
        <color rgb="0016A34A"/>
      </font>
      <fill>
        <patternFill patternType="solid">
          <fgColor rgb="00DCFCE7"/>
        </patternFill>
      </fill>
    </dxf>
    <dxf>
      <font>
        <b val="1"/>
        <color rgb="00B45309"/>
      </font>
      <fill>
        <patternFill patternType="solid">
          <fgColor rgb="00FEF9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Gesamtkosten netto je Stadt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'Übersicht'!B13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'Übersicht'!$A$14:$A$22</f>
            </numRef>
          </cat>
          <val>
            <numRef>
              <f>'Übersicht'!$B$14:$B$22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Stadt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Kosten in €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Vereinbarungsstatus</a:t>
            </a:r>
          </a:p>
        </rich>
      </tx>
    </title>
    <plotArea>
      <doughnutChart>
        <varyColors val="1"/>
        <ser>
          <idx val="0"/>
          <order val="0"/>
          <tx>
            <strRef>
              <f>'Übersicht'!B26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E293B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8102E"/>
              </a:solidFill>
              <a:ln xmlns:a="http://schemas.openxmlformats.org/drawingml/2006/main">
                <a:prstDash val="solid"/>
              </a:ln>
            </spPr>
          </dPt>
          <cat>
            <numRef>
              <f>'Übersicht'!$A$27:$A$29</f>
            </numRef>
          </cat>
          <val>
            <numRef>
              <f>'Übersicht'!$B$27:$B$29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Kostenanteil Eigentümer vs. Nachbar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'Übersicht'!C13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'Übersicht'!$A$14:$A$22</f>
            </numRef>
          </cat>
          <val>
            <numRef>
              <f>'Übersicht'!$C$14:$C$22</f>
            </numRef>
          </val>
        </ser>
        <ser>
          <idx val="1"/>
          <order val="1"/>
          <tx>
            <strRef>
              <f>'Übersicht'!D13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'Übersicht'!$A$14:$A$22</f>
            </numRef>
          </cat>
          <val>
            <numRef>
              <f>'Übersicht'!$D$14:$D$22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20</row>
      <rowOff>0</rowOff>
    </from>
    <ext cx="432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38</row>
      <rowOff>0</rowOff>
    </from>
    <ext cx="612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12"/>
  <sheetViews>
    <sheetView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13" customWidth="1" min="2" max="2"/>
    <col width="20" customWidth="1" min="3" max="3"/>
    <col width="16" customWidth="1" min="4" max="4"/>
    <col width="18" customWidth="1" min="5" max="5"/>
    <col width="18" customWidth="1" min="6" max="6"/>
    <col width="20" customWidth="1" min="7" max="7"/>
    <col width="18" customWidth="1" min="8" max="8"/>
    <col width="12" customWidth="1" min="9" max="9"/>
    <col width="12" customWidth="1" min="10" max="10"/>
    <col width="13" customWidth="1" min="11" max="11"/>
    <col width="14" customWidth="1" min="12" max="12"/>
    <col width="26" customWidth="1" min="13" max="13"/>
    <col width="12" customWidth="1" min="14" max="14"/>
    <col width="15" customWidth="1" min="15" max="15"/>
    <col width="15" customWidth="1" min="16" max="16"/>
    <col width="15" customWidth="1" min="17" max="17"/>
    <col width="15" customWidth="1" min="18" max="18"/>
    <col width="13" customWidth="1" min="19" max="19"/>
    <col width="12" customWidth="1" min="20" max="20"/>
    <col width="14" customWidth="1" min="21" max="21"/>
    <col width="14" customWidth="1" min="22" max="22"/>
    <col width="20" customWidth="1" min="23" max="23"/>
    <col width="13" customWidth="1" min="24" max="24"/>
    <col width="12" customWidth="1" min="25" max="25"/>
    <col width="14" customWidth="1" min="26" max="26"/>
    <col width="14" customWidth="1" min="27" max="27"/>
    <col width="14" customWidth="1" min="28" max="28"/>
    <col width="40" customWidth="1" min="29" max="29"/>
    <col width="18" customWidth="1" min="30" max="30"/>
  </cols>
  <sheetData>
    <row r="1" ht="26" customHeight="1">
      <c r="A1" s="1" t="inlineStr">
        <is>
          <t>Nachbarschaftsvereinbarungen Zaun – Dokumentation &amp; Kostenaufteilung</t>
        </is>
      </c>
    </row>
    <row r="2" ht="42" customHeight="1">
      <c r="A2" s="2" t="inlineStr">
        <is>
          <t>Vereinbarungs-ID</t>
        </is>
      </c>
      <c r="B2" s="2" t="inlineStr">
        <is>
          <t>Datum Vereinbarung</t>
        </is>
      </c>
      <c r="C2" s="2" t="inlineStr">
        <is>
          <t>Bundesland</t>
        </is>
      </c>
      <c r="D2" s="2" t="inlineStr">
        <is>
          <t>Stadt</t>
        </is>
      </c>
      <c r="E2" s="2" t="inlineStr">
        <is>
          <t>Grundstück Eigentümer</t>
        </is>
      </c>
      <c r="F2" s="2" t="inlineStr">
        <is>
          <t>Nachbar Eigentümer</t>
        </is>
      </c>
      <c r="G2" s="2" t="inlineStr">
        <is>
          <t>Straße / Hausnummer</t>
        </is>
      </c>
      <c r="H2" s="2" t="inlineStr">
        <is>
          <t>Zaunart</t>
        </is>
      </c>
      <c r="I2" s="2" t="inlineStr">
        <is>
          <t>Zaunlänge (m)</t>
        </is>
      </c>
      <c r="J2" s="2" t="inlineStr">
        <is>
          <t>Zaunhöhe (m)</t>
        </is>
      </c>
      <c r="K2" s="2" t="inlineStr">
        <is>
          <t>Geplanter Beginn</t>
        </is>
      </c>
      <c r="L2" s="2" t="inlineStr">
        <is>
          <t>Geplante Fertigstellung</t>
        </is>
      </c>
      <c r="M2" s="2" t="inlineStr">
        <is>
          <t>Vereinbarungstyp</t>
        </is>
      </c>
      <c r="N2" s="2" t="inlineStr">
        <is>
          <t>Umlageschlüssel</t>
        </is>
      </c>
      <c r="O2" s="2" t="inlineStr">
        <is>
          <t>Materialkosten netto</t>
        </is>
      </c>
      <c r="P2" s="2" t="inlineStr">
        <is>
          <t>Montagekosten netto</t>
        </is>
      </c>
      <c r="Q2" s="2" t="inlineStr">
        <is>
          <t>Sonstige Kosten netto</t>
        </is>
      </c>
      <c r="R2" s="2" t="inlineStr">
        <is>
          <t>Gesamtkosten netto</t>
        </is>
      </c>
      <c r="S2" s="2" t="inlineStr">
        <is>
          <t>Anteil Eigentümer</t>
        </is>
      </c>
      <c r="T2" s="2" t="inlineStr">
        <is>
          <t>Anteil Nachbar</t>
        </is>
      </c>
      <c r="U2" s="2" t="inlineStr">
        <is>
          <t>Kosten Eigentümer</t>
        </is>
      </c>
      <c r="V2" s="2" t="inlineStr">
        <is>
          <t>Kosten Nachbar</t>
        </is>
      </c>
      <c r="W2" s="2" t="inlineStr">
        <is>
          <t>Verantwortlich für Pflege</t>
        </is>
      </c>
      <c r="X2" s="2" t="inlineStr">
        <is>
          <t>Zahlungsfrist</t>
        </is>
      </c>
      <c r="Y2" s="2" t="inlineStr">
        <is>
          <t>Zahlung erhalten</t>
        </is>
      </c>
      <c r="Z2" s="2" t="inlineStr">
        <is>
          <t>Zahlungsstatus</t>
        </is>
      </c>
      <c r="AA2" s="2" t="inlineStr">
        <is>
          <t>Unterschrift Eigentümer</t>
        </is>
      </c>
      <c r="AB2" s="2" t="inlineStr">
        <is>
          <t>Unterschrift Nachbar</t>
        </is>
      </c>
      <c r="AC2" s="2" t="inlineStr">
        <is>
          <t>Bemerkungen</t>
        </is>
      </c>
      <c r="AD2" s="2" t="inlineStr">
        <is>
          <t>Vereinbarungsstatus</t>
        </is>
      </c>
    </row>
    <row r="3">
      <c r="A3" s="3" t="inlineStr">
        <is>
          <t>VZB-2026-001</t>
        </is>
      </c>
      <c r="B3" s="48" t="n">
        <v>46093</v>
      </c>
      <c r="C3" s="5" t="inlineStr">
        <is>
          <t>Berlin</t>
        </is>
      </c>
      <c r="D3" s="5" t="inlineStr">
        <is>
          <t>Berlin</t>
        </is>
      </c>
      <c r="E3" s="6" t="inlineStr">
        <is>
          <t>Thomas Müller</t>
        </is>
      </c>
      <c r="F3" s="6" t="inlineStr">
        <is>
          <t>Sabine Schneider</t>
        </is>
      </c>
      <c r="G3" s="6" t="inlineStr">
        <is>
          <t>Lindenweg 14 / 16</t>
        </is>
      </c>
      <c r="H3" s="6" t="inlineStr">
        <is>
          <t>Stabmattenzaun</t>
        </is>
      </c>
      <c r="I3" s="49" t="n">
        <v>24.5</v>
      </c>
      <c r="J3" s="50" t="n">
        <v>1.8</v>
      </c>
      <c r="K3" s="48" t="n">
        <v>46118</v>
      </c>
      <c r="L3" s="51" t="n">
        <v>46136</v>
      </c>
      <c r="M3" s="5" t="inlineStr">
        <is>
          <t>Gemeinsame Erneuerung</t>
        </is>
      </c>
      <c r="N3" s="52">
        <f>IFERROR(VLOOKUP(M3,Anleitung!$H$5:$I$8,2,FALSE),0.5)</f>
        <v/>
      </c>
      <c r="O3" s="53" t="n">
        <v>3200</v>
      </c>
      <c r="P3" s="53" t="n">
        <v>1800</v>
      </c>
      <c r="Q3" s="53" t="n">
        <v>250</v>
      </c>
      <c r="R3" s="54">
        <f>SUM(O3:Q3)</f>
        <v/>
      </c>
      <c r="S3" s="52">
        <f>N3</f>
        <v/>
      </c>
      <c r="T3" s="52">
        <f>1-S3</f>
        <v/>
      </c>
      <c r="U3" s="54">
        <f>R3*S3</f>
        <v/>
      </c>
      <c r="V3" s="54">
        <f>R3*T3</f>
        <v/>
      </c>
      <c r="W3" s="6" t="inlineStr">
        <is>
          <t>Beide gemeinsam</t>
        </is>
      </c>
      <c r="X3" s="48" t="n">
        <v>46157</v>
      </c>
      <c r="Y3" s="5" t="inlineStr">
        <is>
          <t>Ja</t>
        </is>
      </c>
      <c r="Z3" s="13">
        <f>IF(Y3="Ja","Erledigt",IF(TODAY()&gt;X3,"Überfällig","Offen"))</f>
        <v/>
      </c>
      <c r="AA3" s="5" t="inlineStr">
        <is>
          <t>Ja</t>
        </is>
      </c>
      <c r="AB3" s="5" t="inlineStr">
        <is>
          <t>Ja</t>
        </is>
      </c>
      <c r="AC3" s="6" t="inlineStr">
        <is>
          <t>Alter Holzzaun marode, Entsorgung inklusive</t>
        </is>
      </c>
      <c r="AD3" s="13">
        <f>IF(AND(AA3="Ja",AB3="Ja"),"Unterzeichnet",IF(TODAY()&gt;L3,"Prüfung erforderlich","Offen"))</f>
        <v/>
      </c>
    </row>
    <row r="4">
      <c r="A4" s="14" t="inlineStr">
        <is>
          <t>VZB-2026-002</t>
        </is>
      </c>
      <c r="B4" s="55" t="n">
        <v>46109</v>
      </c>
      <c r="C4" s="16" t="inlineStr">
        <is>
          <t>Bayern</t>
        </is>
      </c>
      <c r="D4" s="16" t="inlineStr">
        <is>
          <t>München</t>
        </is>
      </c>
      <c r="E4" s="17" t="inlineStr">
        <is>
          <t>Michael Fischer</t>
        </is>
      </c>
      <c r="F4" s="17" t="inlineStr">
        <is>
          <t>Andrea Weber</t>
        </is>
      </c>
      <c r="G4" s="17" t="inlineStr">
        <is>
          <t>Ahornallee 7 / 9</t>
        </is>
      </c>
      <c r="H4" s="17" t="inlineStr">
        <is>
          <t>Sichtschutzzaun</t>
        </is>
      </c>
      <c r="I4" s="56" t="n">
        <v>18</v>
      </c>
      <c r="J4" s="57" t="n">
        <v>2</v>
      </c>
      <c r="K4" s="55" t="n">
        <v>46146</v>
      </c>
      <c r="L4" s="58" t="n">
        <v>46164</v>
      </c>
      <c r="M4" s="16" t="inlineStr">
        <is>
          <t>Neubau auf gemeinsamer Grenze</t>
        </is>
      </c>
      <c r="N4" s="52">
        <f>IFERROR(VLOOKUP(M4,Anleitung!$H$5:$I$8,2,FALSE),0.5)</f>
        <v/>
      </c>
      <c r="O4" s="59" t="n">
        <v>4100</v>
      </c>
      <c r="P4" s="59" t="n">
        <v>2400</v>
      </c>
      <c r="Q4" s="59" t="n">
        <v>300</v>
      </c>
      <c r="R4" s="54">
        <f>SUM(O4:Q4)</f>
        <v/>
      </c>
      <c r="S4" s="52">
        <f>N4</f>
        <v/>
      </c>
      <c r="T4" s="52">
        <f>1-S4</f>
        <v/>
      </c>
      <c r="U4" s="54">
        <f>R4*S4</f>
        <v/>
      </c>
      <c r="V4" s="54">
        <f>R4*T4</f>
        <v/>
      </c>
      <c r="W4" s="17" t="inlineStr">
        <is>
          <t>Eigentümer</t>
        </is>
      </c>
      <c r="X4" s="55" t="n">
        <v>46203</v>
      </c>
      <c r="Y4" s="16" t="inlineStr">
        <is>
          <t>Nein</t>
        </is>
      </c>
      <c r="Z4" s="13">
        <f>IF(Y4="Ja","Erledigt",IF(TODAY()&gt;X4,"Überfällig","Offen"))</f>
        <v/>
      </c>
      <c r="AA4" s="16" t="inlineStr">
        <is>
          <t>Ja</t>
        </is>
      </c>
      <c r="AB4" s="16" t="inlineStr">
        <is>
          <t>Ja</t>
        </is>
      </c>
      <c r="AC4" s="17" t="inlineStr">
        <is>
          <t>Höhe 2,00 m mit Bauamt abgestimmt</t>
        </is>
      </c>
      <c r="AD4" s="13">
        <f>IF(AND(AA4="Ja",AB4="Ja"),"Unterzeichnet",IF(TODAY()&gt;L4,"Prüfung erforderlich","Offen"))</f>
        <v/>
      </c>
    </row>
    <row r="5">
      <c r="A5" s="3" t="inlineStr">
        <is>
          <t>VZB-2026-003</t>
        </is>
      </c>
      <c r="B5" s="48" t="n">
        <v>46127</v>
      </c>
      <c r="C5" s="5" t="inlineStr">
        <is>
          <t>Hamburg</t>
        </is>
      </c>
      <c r="D5" s="5" t="inlineStr">
        <is>
          <t>Hamburg</t>
        </is>
      </c>
      <c r="E5" s="6" t="inlineStr">
        <is>
          <t>Stefan Wagner</t>
        </is>
      </c>
      <c r="F5" s="6" t="inlineStr">
        <is>
          <t>Petra Becker</t>
        </is>
      </c>
      <c r="G5" s="6" t="inlineStr">
        <is>
          <t>Fasanenstraße 22 / 24</t>
        </is>
      </c>
      <c r="H5" s="6" t="inlineStr">
        <is>
          <t>Maschendrahtzaun</t>
        </is>
      </c>
      <c r="I5" s="49" t="n">
        <v>32</v>
      </c>
      <c r="J5" s="50" t="n">
        <v>1.2</v>
      </c>
      <c r="K5" s="48" t="n">
        <v>46160</v>
      </c>
      <c r="L5" s="51" t="n">
        <v>46178</v>
      </c>
      <c r="M5" s="5" t="inlineStr">
        <is>
          <t>Gemeinsame Erneuerung</t>
        </is>
      </c>
      <c r="N5" s="52">
        <f>IFERROR(VLOOKUP(M5,Anleitung!$H$5:$I$8,2,FALSE),0.5)</f>
        <v/>
      </c>
      <c r="O5" s="53" t="n">
        <v>1900</v>
      </c>
      <c r="P5" s="53" t="n">
        <v>950</v>
      </c>
      <c r="Q5" s="53" t="n">
        <v>150</v>
      </c>
      <c r="R5" s="54">
        <f>SUM(O5:Q5)</f>
        <v/>
      </c>
      <c r="S5" s="52">
        <f>N5</f>
        <v/>
      </c>
      <c r="T5" s="52">
        <f>1-S5</f>
        <v/>
      </c>
      <c r="U5" s="54">
        <f>R5*S5</f>
        <v/>
      </c>
      <c r="V5" s="54">
        <f>R5*T5</f>
        <v/>
      </c>
      <c r="W5" s="6" t="inlineStr">
        <is>
          <t>Beide gemeinsam</t>
        </is>
      </c>
      <c r="X5" s="48" t="n">
        <v>46213</v>
      </c>
      <c r="Y5" s="5" t="inlineStr">
        <is>
          <t>Ja</t>
        </is>
      </c>
      <c r="Z5" s="13">
        <f>IF(Y5="Ja","Erledigt",IF(TODAY()&gt;X5,"Überfällig","Offen"))</f>
        <v/>
      </c>
      <c r="AA5" s="5" t="inlineStr">
        <is>
          <t>Ja</t>
        </is>
      </c>
      <c r="AB5" s="5" t="inlineStr">
        <is>
          <t>Ja</t>
        </is>
      </c>
      <c r="AC5" s="6" t="inlineStr">
        <is>
          <t>Nur Vordergarten, Rückseite folgt später</t>
        </is>
      </c>
      <c r="AD5" s="13">
        <f>IF(AND(AA5="Ja",AB5="Ja"),"Unterzeichnet",IF(TODAY()&gt;L5,"Prüfung erforderlich","Offen"))</f>
        <v/>
      </c>
    </row>
    <row r="6">
      <c r="A6" s="14" t="inlineStr">
        <is>
          <t>VZB-2026-004</t>
        </is>
      </c>
      <c r="B6" s="55" t="n">
        <v>46144</v>
      </c>
      <c r="C6" s="16" t="inlineStr">
        <is>
          <t>Nordrhein-Westfalen</t>
        </is>
      </c>
      <c r="D6" s="16" t="inlineStr">
        <is>
          <t>Köln</t>
        </is>
      </c>
      <c r="E6" s="17" t="inlineStr">
        <is>
          <t>Andreas Hoffmann</t>
        </is>
      </c>
      <c r="F6" s="17" t="inlineStr">
        <is>
          <t>Claudia Schäfer</t>
        </is>
      </c>
      <c r="G6" s="17" t="inlineStr">
        <is>
          <t>Birkenweg 5 / 7</t>
        </is>
      </c>
      <c r="H6" s="17" t="inlineStr">
        <is>
          <t>Holzzaun</t>
        </is>
      </c>
      <c r="I6" s="56" t="n">
        <v>15.5</v>
      </c>
      <c r="J6" s="57" t="n">
        <v>1.5</v>
      </c>
      <c r="K6" s="55" t="n">
        <v>46181</v>
      </c>
      <c r="L6" s="58" t="n">
        <v>46199</v>
      </c>
      <c r="M6" s="16" t="inlineStr">
        <is>
          <t>Eigentümer übernimmt</t>
        </is>
      </c>
      <c r="N6" s="52">
        <f>IFERROR(VLOOKUP(M6,Anleitung!$H$5:$I$8,2,FALSE),0.5)</f>
        <v/>
      </c>
      <c r="O6" s="59" t="n">
        <v>2600</v>
      </c>
      <c r="P6" s="59" t="n">
        <v>1400</v>
      </c>
      <c r="Q6" s="59" t="n">
        <v>200</v>
      </c>
      <c r="R6" s="54">
        <f>SUM(O6:Q6)</f>
        <v/>
      </c>
      <c r="S6" s="52">
        <f>N6</f>
        <v/>
      </c>
      <c r="T6" s="52">
        <f>1-S6</f>
        <v/>
      </c>
      <c r="U6" s="54">
        <f>R6*S6</f>
        <v/>
      </c>
      <c r="V6" s="54">
        <f>R6*T6</f>
        <v/>
      </c>
      <c r="W6" s="17" t="inlineStr">
        <is>
          <t>Eigentümer</t>
        </is>
      </c>
      <c r="X6" s="55" t="n">
        <v>46235</v>
      </c>
      <c r="Y6" s="16" t="inlineStr">
        <is>
          <t>Nein</t>
        </is>
      </c>
      <c r="Z6" s="13">
        <f>IF(Y6="Ja","Erledigt",IF(TODAY()&gt;X6,"Überfällig","Offen"))</f>
        <v/>
      </c>
      <c r="AA6" s="16" t="inlineStr">
        <is>
          <t>Ja</t>
        </is>
      </c>
      <c r="AB6" s="16" t="inlineStr">
        <is>
          <t>Nein</t>
        </is>
      </c>
      <c r="AC6" s="17" t="inlineStr">
        <is>
          <t>Nachbar trägt keine Kosten, Pflege klären</t>
        </is>
      </c>
      <c r="AD6" s="13">
        <f>IF(AND(AA6="Ja",AB6="Ja"),"Unterzeichnet",IF(TODAY()&gt;L6,"Prüfung erforderlich","Offen"))</f>
        <v/>
      </c>
    </row>
    <row r="7">
      <c r="A7" s="3" t="inlineStr">
        <is>
          <t>VZB-2026-005</t>
        </is>
      </c>
      <c r="B7" s="48" t="n">
        <v>46162</v>
      </c>
      <c r="C7" s="5" t="inlineStr">
        <is>
          <t>Hessen</t>
        </is>
      </c>
      <c r="D7" s="5" t="inlineStr">
        <is>
          <t>Frankfurt am Main</t>
        </is>
      </c>
      <c r="E7" s="6" t="inlineStr">
        <is>
          <t>Markus Bauer</t>
        </is>
      </c>
      <c r="F7" s="6" t="inlineStr">
        <is>
          <t>Nicole Richter</t>
        </is>
      </c>
      <c r="G7" s="6" t="inlineStr">
        <is>
          <t>Ulmenring 11 / 13</t>
        </is>
      </c>
      <c r="H7" s="6" t="inlineStr">
        <is>
          <t>Stabmattenzaun</t>
        </is>
      </c>
      <c r="I7" s="49" t="n">
        <v>28</v>
      </c>
      <c r="J7" s="50" t="n">
        <v>1.8</v>
      </c>
      <c r="K7" s="48" t="n">
        <v>46209</v>
      </c>
      <c r="L7" s="51" t="n">
        <v>46234</v>
      </c>
      <c r="M7" s="5" t="inlineStr">
        <is>
          <t>Gemeinsame Erneuerung</t>
        </is>
      </c>
      <c r="N7" s="52">
        <f>IFERROR(VLOOKUP(M7,Anleitung!$H$5:$I$8,2,FALSE),0.5)</f>
        <v/>
      </c>
      <c r="O7" s="53" t="n">
        <v>4500</v>
      </c>
      <c r="P7" s="53" t="n">
        <v>2600</v>
      </c>
      <c r="Q7" s="53" t="n">
        <v>400</v>
      </c>
      <c r="R7" s="54">
        <f>SUM(O7:Q7)</f>
        <v/>
      </c>
      <c r="S7" s="52">
        <f>N7</f>
        <v/>
      </c>
      <c r="T7" s="52">
        <f>1-S7</f>
        <v/>
      </c>
      <c r="U7" s="54">
        <f>R7*S7</f>
        <v/>
      </c>
      <c r="V7" s="54">
        <f>R7*T7</f>
        <v/>
      </c>
      <c r="W7" s="6" t="inlineStr">
        <is>
          <t>Beide gemeinsam</t>
        </is>
      </c>
      <c r="X7" s="48" t="n">
        <v>46280</v>
      </c>
      <c r="Y7" s="5" t="inlineStr">
        <is>
          <t>Nein</t>
        </is>
      </c>
      <c r="Z7" s="13">
        <f>IF(Y7="Ja","Erledigt",IF(TODAY()&gt;X7,"Überfällig","Offen"))</f>
        <v/>
      </c>
      <c r="AA7" s="5" t="inlineStr">
        <is>
          <t>Ja</t>
        </is>
      </c>
      <c r="AB7" s="5" t="inlineStr">
        <is>
          <t>Ja</t>
        </is>
      </c>
      <c r="AC7" s="6" t="inlineStr">
        <is>
          <t>Fundamente erneuert, Mehrkosten vereinbart</t>
        </is>
      </c>
      <c r="AD7" s="13">
        <f>IF(AND(AA7="Ja",AB7="Ja"),"Unterzeichnet",IF(TODAY()&gt;L7,"Prüfung erforderlich","Offen"))</f>
        <v/>
      </c>
    </row>
    <row r="8">
      <c r="A8" s="14" t="inlineStr">
        <is>
          <t>VZB-2026-006</t>
        </is>
      </c>
      <c r="B8" s="55" t="n">
        <v>46183</v>
      </c>
      <c r="C8" s="16" t="inlineStr">
        <is>
          <t>Baden-Württemberg</t>
        </is>
      </c>
      <c r="D8" s="16" t="inlineStr">
        <is>
          <t>Stuttgart</t>
        </is>
      </c>
      <c r="E8" s="17" t="inlineStr">
        <is>
          <t>Julia Wagner</t>
        </is>
      </c>
      <c r="F8" s="17" t="inlineStr">
        <is>
          <t>Katrin Schulz</t>
        </is>
      </c>
      <c r="G8" s="17" t="inlineStr">
        <is>
          <t>Kastanienhof 3 / 5</t>
        </is>
      </c>
      <c r="H8" s="17" t="inlineStr">
        <is>
          <t>Sichtschutzzaun</t>
        </is>
      </c>
      <c r="I8" s="56" t="n">
        <v>21</v>
      </c>
      <c r="J8" s="57" t="n">
        <v>1.9</v>
      </c>
      <c r="K8" s="55" t="n">
        <v>46237</v>
      </c>
      <c r="L8" s="58" t="n">
        <v>46255</v>
      </c>
      <c r="M8" s="16" t="inlineStr">
        <is>
          <t>Neubau auf gemeinsamer Grenze</t>
        </is>
      </c>
      <c r="N8" s="52">
        <f>IFERROR(VLOOKUP(M8,Anleitung!$H$5:$I$8,2,FALSE),0.5)</f>
        <v/>
      </c>
      <c r="O8" s="59" t="n">
        <v>3900</v>
      </c>
      <c r="P8" s="59" t="n">
        <v>2100</v>
      </c>
      <c r="Q8" s="59" t="n">
        <v>350</v>
      </c>
      <c r="R8" s="54">
        <f>SUM(O8:Q8)</f>
        <v/>
      </c>
      <c r="S8" s="52">
        <f>N8</f>
        <v/>
      </c>
      <c r="T8" s="52">
        <f>1-S8</f>
        <v/>
      </c>
      <c r="U8" s="54">
        <f>R8*S8</f>
        <v/>
      </c>
      <c r="V8" s="54">
        <f>R8*T8</f>
        <v/>
      </c>
      <c r="W8" s="17" t="inlineStr">
        <is>
          <t>Nachbar</t>
        </is>
      </c>
      <c r="X8" s="55" t="n">
        <v>46296</v>
      </c>
      <c r="Y8" s="16" t="inlineStr">
        <is>
          <t>Nein</t>
        </is>
      </c>
      <c r="Z8" s="13">
        <f>IF(Y8="Ja","Erledigt",IF(TODAY()&gt;X8,"Überfällig","Offen"))</f>
        <v/>
      </c>
      <c r="AA8" s="16" t="inlineStr">
        <is>
          <t>Ja</t>
        </is>
      </c>
      <c r="AB8" s="16" t="inlineStr">
        <is>
          <t>Nein</t>
        </is>
      </c>
      <c r="AC8" s="17" t="inlineStr">
        <is>
          <t>Unterschrift Nachbarin ausstehend</t>
        </is>
      </c>
      <c r="AD8" s="13">
        <f>IF(AND(AA8="Ja",AB8="Ja"),"Unterzeichnet",IF(TODAY()&gt;L8,"Prüfung erforderlich","Offen"))</f>
        <v/>
      </c>
    </row>
    <row r="9">
      <c r="A9" s="3" t="inlineStr">
        <is>
          <t>VZB-2026-007</t>
        </is>
      </c>
      <c r="B9" s="48" t="n">
        <v>46204</v>
      </c>
      <c r="C9" s="5" t="inlineStr">
        <is>
          <t>Nordrhein-Westfalen</t>
        </is>
      </c>
      <c r="D9" s="5" t="inlineStr">
        <is>
          <t>Düsseldorf</t>
        </is>
      </c>
      <c r="E9" s="6" t="inlineStr">
        <is>
          <t>Stefan Becker</t>
        </is>
      </c>
      <c r="F9" s="6" t="inlineStr">
        <is>
          <t>Anna Schmidt</t>
        </is>
      </c>
      <c r="G9" s="6" t="inlineStr">
        <is>
          <t>Ahornweg 8 / 10</t>
        </is>
      </c>
      <c r="H9" s="6" t="inlineStr">
        <is>
          <t>Holzzaun</t>
        </is>
      </c>
      <c r="I9" s="49" t="n">
        <v>12</v>
      </c>
      <c r="J9" s="50" t="n">
        <v>1.4</v>
      </c>
      <c r="K9" s="48" t="n">
        <v>46251</v>
      </c>
      <c r="L9" s="51" t="n">
        <v>46262</v>
      </c>
      <c r="M9" s="5" t="inlineStr">
        <is>
          <t>Individuelle Aufteilung</t>
        </is>
      </c>
      <c r="N9" s="52">
        <f>IFERROR(VLOOKUP(M9,Anleitung!$H$5:$I$8,2,FALSE),0.5)</f>
        <v/>
      </c>
      <c r="O9" s="53" t="n">
        <v>1800</v>
      </c>
      <c r="P9" s="53" t="n">
        <v>900</v>
      </c>
      <c r="Q9" s="53" t="n">
        <v>100</v>
      </c>
      <c r="R9" s="54">
        <f>SUM(O9:Q9)</f>
        <v/>
      </c>
      <c r="S9" s="52">
        <f>N9</f>
        <v/>
      </c>
      <c r="T9" s="52">
        <f>1-S9</f>
        <v/>
      </c>
      <c r="U9" s="54">
        <f>R9*S9</f>
        <v/>
      </c>
      <c r="V9" s="54">
        <f>R9*T9</f>
        <v/>
      </c>
      <c r="W9" s="6" t="inlineStr">
        <is>
          <t>Beide gemeinsam</t>
        </is>
      </c>
      <c r="X9" s="48" t="n">
        <v>46295</v>
      </c>
      <c r="Y9" s="5" t="inlineStr">
        <is>
          <t>Nein</t>
        </is>
      </c>
      <c r="Z9" s="13">
        <f>IF(Y9="Ja","Erledigt",IF(TODAY()&gt;X9,"Überfällig","Offen"))</f>
        <v/>
      </c>
      <c r="AA9" s="5" t="inlineStr">
        <is>
          <t>Nein</t>
        </is>
      </c>
      <c r="AB9" s="5" t="inlineStr">
        <is>
          <t>Nein</t>
        </is>
      </c>
      <c r="AC9" s="6" t="inlineStr">
        <is>
          <t>Aufteilung 60/40 mndl. besprochen, schriftlich offen</t>
        </is>
      </c>
      <c r="AD9" s="13">
        <f>IF(AND(AA9="Ja",AB9="Ja"),"Unterzeichnet",IF(TODAY()&gt;L9,"Prüfung erforderlich","Offen"))</f>
        <v/>
      </c>
    </row>
    <row r="10">
      <c r="A10" s="14" t="inlineStr">
        <is>
          <t>VZB-2026-008</t>
        </is>
      </c>
      <c r="B10" s="55" t="n">
        <v>46228</v>
      </c>
      <c r="C10" s="16" t="inlineStr">
        <is>
          <t>Sachsen</t>
        </is>
      </c>
      <c r="D10" s="16" t="inlineStr">
        <is>
          <t>Leipzig</t>
        </is>
      </c>
      <c r="E10" s="17" t="inlineStr">
        <is>
          <t>Thomas Müller</t>
        </is>
      </c>
      <c r="F10" s="17" t="inlineStr">
        <is>
          <t>Michael Weber</t>
        </is>
      </c>
      <c r="G10" s="17" t="inlineStr">
        <is>
          <t>Eichenallee 19 / 21</t>
        </is>
      </c>
      <c r="H10" s="17" t="inlineStr">
        <is>
          <t>Maschendrahtzaun</t>
        </is>
      </c>
      <c r="I10" s="56" t="n">
        <v>38</v>
      </c>
      <c r="J10" s="57" t="n">
        <v>1</v>
      </c>
      <c r="K10" s="55" t="n">
        <v>46272</v>
      </c>
      <c r="L10" s="58" t="n">
        <v>46290</v>
      </c>
      <c r="M10" s="16" t="inlineStr">
        <is>
          <t>Gemeinsame Erneuerung</t>
        </is>
      </c>
      <c r="N10" s="52">
        <f>IFERROR(VLOOKUP(M10,Anleitung!$H$5:$I$8,2,FALSE),0.5)</f>
        <v/>
      </c>
      <c r="O10" s="59" t="n">
        <v>2400</v>
      </c>
      <c r="P10" s="59" t="n">
        <v>1300</v>
      </c>
      <c r="Q10" s="59" t="n">
        <v>200</v>
      </c>
      <c r="R10" s="54">
        <f>SUM(O10:Q10)</f>
        <v/>
      </c>
      <c r="S10" s="52">
        <f>N10</f>
        <v/>
      </c>
      <c r="T10" s="52">
        <f>1-S10</f>
        <v/>
      </c>
      <c r="U10" s="54">
        <f>R10*S10</f>
        <v/>
      </c>
      <c r="V10" s="54">
        <f>R10*T10</f>
        <v/>
      </c>
      <c r="W10" s="17" t="inlineStr">
        <is>
          <t>Beide gemeinsam</t>
        </is>
      </c>
      <c r="X10" s="55" t="n">
        <v>46325</v>
      </c>
      <c r="Y10" s="16" t="inlineStr">
        <is>
          <t>Nein</t>
        </is>
      </c>
      <c r="Z10" s="13">
        <f>IF(Y10="Ja","Erledigt",IF(TODAY()&gt;X10,"Überfällig","Offen"))</f>
        <v/>
      </c>
      <c r="AA10" s="16" t="inlineStr">
        <is>
          <t>Ja</t>
        </is>
      </c>
      <c r="AB10" s="16" t="inlineStr">
        <is>
          <t>Ja</t>
        </is>
      </c>
      <c r="AC10" s="17" t="inlineStr">
        <is>
          <t>Lange Grenze, Hecke bleibt zusätzlich bestehen</t>
        </is>
      </c>
      <c r="AD10" s="13">
        <f>IF(AND(AA10="Ja",AB10="Ja"),"Unterzeichnet",IF(TODAY()&gt;L10,"Prüfung erforderlich","Offen"))</f>
        <v/>
      </c>
    </row>
    <row r="11">
      <c r="A11" s="3" t="inlineStr">
        <is>
          <t>VZB-2026-009</t>
        </is>
      </c>
      <c r="B11" s="48" t="n">
        <v>46239</v>
      </c>
      <c r="C11" s="5" t="inlineStr">
        <is>
          <t>Sachsen</t>
        </is>
      </c>
      <c r="D11" s="5" t="inlineStr">
        <is>
          <t>Dresden</t>
        </is>
      </c>
      <c r="E11" s="6" t="inlineStr">
        <is>
          <t>Sabine Fischer</t>
        </is>
      </c>
      <c r="F11" s="6" t="inlineStr">
        <is>
          <t>Andreas Hoffmann</t>
        </is>
      </c>
      <c r="G11" s="6" t="inlineStr">
        <is>
          <t>Fliederstraße 6 / 8</t>
        </is>
      </c>
      <c r="H11" s="6" t="inlineStr">
        <is>
          <t>Stabmattenzaun</t>
        </is>
      </c>
      <c r="I11" s="49" t="n">
        <v>26.5</v>
      </c>
      <c r="J11" s="50" t="n">
        <v>1.8</v>
      </c>
      <c r="K11" s="48" t="n">
        <v>46300</v>
      </c>
      <c r="L11" s="51" t="n">
        <v>46325</v>
      </c>
      <c r="M11" s="5" t="inlineStr">
        <is>
          <t>Neubau auf gemeinsamer Grenze</t>
        </is>
      </c>
      <c r="N11" s="52">
        <f>IFERROR(VLOOKUP(M11,Anleitung!$H$5:$I$8,2,FALSE),0.5)</f>
        <v/>
      </c>
      <c r="O11" s="53" t="n">
        <v>5200</v>
      </c>
      <c r="P11" s="53" t="n">
        <v>3100</v>
      </c>
      <c r="Q11" s="53" t="n">
        <v>500</v>
      </c>
      <c r="R11" s="54">
        <f>SUM(O11:Q11)</f>
        <v/>
      </c>
      <c r="S11" s="52">
        <f>N11</f>
        <v/>
      </c>
      <c r="T11" s="52">
        <f>1-S11</f>
        <v/>
      </c>
      <c r="U11" s="54">
        <f>R11*S11</f>
        <v/>
      </c>
      <c r="V11" s="54">
        <f>R11*T11</f>
        <v/>
      </c>
      <c r="W11" s="6" t="inlineStr">
        <is>
          <t>Beide gemeinsam</t>
        </is>
      </c>
      <c r="X11" s="48" t="n">
        <v>46356</v>
      </c>
      <c r="Y11" s="5" t="inlineStr">
        <is>
          <t>Nein</t>
        </is>
      </c>
      <c r="Z11" s="13">
        <f>IF(Y11="Ja","Erledigt",IF(TODAY()&gt;X11,"Überfällig","Offen"))</f>
        <v/>
      </c>
      <c r="AA11" s="5" t="inlineStr">
        <is>
          <t>Nein</t>
        </is>
      </c>
      <c r="AB11" s="5" t="inlineStr">
        <is>
          <t>Nein</t>
        </is>
      </c>
      <c r="AC11" s="6" t="inlineStr">
        <is>
          <t>Angebot zweiter Zaunbauer wird eingeholt</t>
        </is>
      </c>
      <c r="AD11" s="13">
        <f>IF(AND(AA11="Ja",AB11="Ja"),"Unterzeichnet",IF(TODAY()&gt;L11,"Prüfung erforderlich","Offen"))</f>
        <v/>
      </c>
    </row>
    <row r="12">
      <c r="H12" s="22" t="inlineStr">
        <is>
          <t>Summen / Durchschnitt</t>
        </is>
      </c>
      <c r="I12" s="60">
        <f>AVERAGE(I3:I11)</f>
        <v/>
      </c>
      <c r="O12" s="61">
        <f>SUM(O3:O11)</f>
        <v/>
      </c>
      <c r="P12" s="61">
        <f>SUM(P3:P11)</f>
        <v/>
      </c>
      <c r="Q12" s="61">
        <f>SUM(Q3:Q11)</f>
        <v/>
      </c>
      <c r="R12" s="61">
        <f>SUM(R3:R11)</f>
        <v/>
      </c>
      <c r="U12" s="61">
        <f>SUM(U3:U11)</f>
        <v/>
      </c>
      <c r="V12" s="61">
        <f>SUM(V3:V11)</f>
        <v/>
      </c>
    </row>
  </sheetData>
  <autoFilter ref="A2:AD11"/>
  <mergeCells count="1">
    <mergeCell ref="A1:AD1"/>
  </mergeCells>
  <conditionalFormatting sqref="Z3:Z40">
    <cfRule type="expression" priority="1" dxfId="0" stopIfTrue="1">
      <formula>$Z3="Überfällig"</formula>
    </cfRule>
    <cfRule type="expression" priority="2" dxfId="1" stopIfTrue="1">
      <formula>$Z3="Erledigt"</formula>
    </cfRule>
  </conditionalFormatting>
  <conditionalFormatting sqref="AD3:AD40">
    <cfRule type="expression" priority="3" dxfId="1" stopIfTrue="1">
      <formula>$AD3="Unterzeichnet"</formula>
    </cfRule>
    <cfRule type="expression" priority="4" dxfId="2" stopIfTrue="1">
      <formula>$AD3="Prüfung erforderlich"</formula>
    </cfRule>
  </conditionalFormatting>
  <dataValidations count="3">
    <dataValidation sqref="M3:M40" showErrorMessage="1" showInputMessage="1" allowBlank="1" type="list">
      <formula1>"Gemeinsame Erneuerung,Neubau auf gemeinsamer Grenze,Eigentümer übernimmt,Individuelle Aufteilung"</formula1>
    </dataValidation>
    <dataValidation sqref="Y3:Y40 AA3:AB40" showErrorMessage="1" showInputMessage="1" allowBlank="1" type="list">
      <formula1>"Ja,Nein"</formula1>
    </dataValidation>
    <dataValidation sqref="W3:W40" showErrorMessage="1" showInputMessage="1" allowBlank="1" type="list">
      <formula1>"Eigentümer,Nachbar,Beide gemeinsam"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18" customWidth="1" min="4" max="4"/>
    <col width="4" customWidth="1" min="5" max="5"/>
    <col width="14" customWidth="1" min="6" max="6"/>
    <col width="14" customWidth="1" min="7" max="7"/>
    <col width="14" customWidth="1" min="8" max="8"/>
  </cols>
  <sheetData>
    <row r="1" ht="26" customHeight="1">
      <c r="A1" s="1" t="inlineStr">
        <is>
          <t>Übersicht – Nachbarschaftsvereinbarungen Zaun</t>
        </is>
      </c>
    </row>
    <row r="2"/>
    <row r="3">
      <c r="A3" s="25" t="inlineStr">
        <is>
          <t>Anzahl Vereinbarungen</t>
        </is>
      </c>
      <c r="C3" s="26">
        <f>COUNTIF(Vereinbarungen!A3:A11,"&lt;&gt;")</f>
        <v/>
      </c>
      <c r="D3" s="27" t="n"/>
    </row>
    <row r="4">
      <c r="A4" s="28" t="inlineStr">
        <is>
          <t>Unterzeichnete Vereinbarungen</t>
        </is>
      </c>
      <c r="C4" s="29">
        <f>COUNTIF(Vereinbarungen!AD3:AD11,"Unterzeichnet")</f>
        <v/>
      </c>
      <c r="D4" s="27" t="n"/>
    </row>
    <row r="5">
      <c r="A5" s="25" t="inlineStr">
        <is>
          <t>Gesamtkosten netto</t>
        </is>
      </c>
      <c r="C5" s="62">
        <f>SUM(Vereinbarungen!R3:R11)</f>
        <v/>
      </c>
      <c r="D5" s="27" t="n"/>
    </row>
    <row r="6">
      <c r="A6" s="28" t="inlineStr">
        <is>
          <t>Durchschnittliche Zaunlänge</t>
        </is>
      </c>
      <c r="C6" s="63">
        <f>IFERROR(AVERAGE(Vereinbarungen!I3:I11),0)</f>
        <v/>
      </c>
      <c r="D6" s="27" t="n"/>
    </row>
    <row r="7">
      <c r="A7" s="25" t="inlineStr">
        <is>
          <t>Durchschnittliche Gesamtkosten</t>
        </is>
      </c>
      <c r="C7" s="62">
        <f>IFERROR(AVERAGE(Vereinbarungen!R3:R11),0)</f>
        <v/>
      </c>
      <c r="D7" s="27" t="n"/>
    </row>
    <row r="8">
      <c r="A8" s="28" t="inlineStr">
        <is>
          <t>Offene oder überfällige Vorgänge</t>
        </is>
      </c>
      <c r="C8" s="29">
        <f>COUNTIF(Vereinbarungen!Z3:Z11,"Offen")+COUNTIF(Vereinbarungen!Z3:Z11,"Überfällig")</f>
        <v/>
      </c>
      <c r="D8" s="27" t="n"/>
    </row>
    <row r="9">
      <c r="A9" s="25" t="inlineStr">
        <is>
          <t>Anteil unterzeichneter Vereinbarungen</t>
        </is>
      </c>
      <c r="C9" s="64">
        <f>IFERROR(COUNTIF(Vereinbarungen!AD3:AD11,"Unterzeichnet")/COUNTA(Vereinbarungen!A3:A11),0)</f>
        <v/>
      </c>
      <c r="D9" s="27" t="n"/>
    </row>
    <row r="10"/>
    <row r="11"/>
    <row r="12">
      <c r="A12" s="33" t="inlineStr">
        <is>
          <t>Gesamtkosten je Stadt (Hilfstabelle für Diagramm)</t>
        </is>
      </c>
    </row>
    <row r="13">
      <c r="A13" s="2" t="inlineStr">
        <is>
          <t>Stadt</t>
        </is>
      </c>
      <c r="B13" s="2" t="inlineStr">
        <is>
          <t>Gesamtkosten netto</t>
        </is>
      </c>
      <c r="C13" s="2" t="inlineStr">
        <is>
          <t>Kosten Eigentümer</t>
        </is>
      </c>
      <c r="D13" s="2" t="inlineStr">
        <is>
          <t>Kosten Nachbar</t>
        </is>
      </c>
    </row>
    <row r="14">
      <c r="A14" s="34" t="inlineStr">
        <is>
          <t>Berlin</t>
        </is>
      </c>
      <c r="B14" s="65">
        <f>SUMIF(Vereinbarungen!$D$3:$D$11,A14,Vereinbarungen!$R$3:$R$11)</f>
        <v/>
      </c>
      <c r="C14" s="65">
        <f>SUMIF(Vereinbarungen!$D$3:$D$11,A14,Vereinbarungen!$U$3:$U$11)</f>
        <v/>
      </c>
      <c r="D14" s="65">
        <f>SUMIF(Vereinbarungen!$D$3:$D$11,A14,Vereinbarungen!$V$3:$V$11)</f>
        <v/>
      </c>
    </row>
    <row r="15">
      <c r="A15" s="36" t="inlineStr">
        <is>
          <t>München</t>
        </is>
      </c>
      <c r="B15" s="66">
        <f>SUMIF(Vereinbarungen!$D$3:$D$11,A15,Vereinbarungen!$R$3:$R$11)</f>
        <v/>
      </c>
      <c r="C15" s="66">
        <f>SUMIF(Vereinbarungen!$D$3:$D$11,A15,Vereinbarungen!$U$3:$U$11)</f>
        <v/>
      </c>
      <c r="D15" s="66">
        <f>SUMIF(Vereinbarungen!$D$3:$D$11,A15,Vereinbarungen!$V$3:$V$11)</f>
        <v/>
      </c>
    </row>
    <row r="16">
      <c r="A16" s="34" t="inlineStr">
        <is>
          <t>Hamburg</t>
        </is>
      </c>
      <c r="B16" s="65">
        <f>SUMIF(Vereinbarungen!$D$3:$D$11,A16,Vereinbarungen!$R$3:$R$11)</f>
        <v/>
      </c>
      <c r="C16" s="65">
        <f>SUMIF(Vereinbarungen!$D$3:$D$11,A16,Vereinbarungen!$U$3:$U$11)</f>
        <v/>
      </c>
      <c r="D16" s="65">
        <f>SUMIF(Vereinbarungen!$D$3:$D$11,A16,Vereinbarungen!$V$3:$V$11)</f>
        <v/>
      </c>
    </row>
    <row r="17">
      <c r="A17" s="36" t="inlineStr">
        <is>
          <t>Köln</t>
        </is>
      </c>
      <c r="B17" s="66">
        <f>SUMIF(Vereinbarungen!$D$3:$D$11,A17,Vereinbarungen!$R$3:$R$11)</f>
        <v/>
      </c>
      <c r="C17" s="66">
        <f>SUMIF(Vereinbarungen!$D$3:$D$11,A17,Vereinbarungen!$U$3:$U$11)</f>
        <v/>
      </c>
      <c r="D17" s="66">
        <f>SUMIF(Vereinbarungen!$D$3:$D$11,A17,Vereinbarungen!$V$3:$V$11)</f>
        <v/>
      </c>
    </row>
    <row r="18">
      <c r="A18" s="34" t="inlineStr">
        <is>
          <t>Frankfurt am Main</t>
        </is>
      </c>
      <c r="B18" s="65">
        <f>SUMIF(Vereinbarungen!$D$3:$D$11,A18,Vereinbarungen!$R$3:$R$11)</f>
        <v/>
      </c>
      <c r="C18" s="65">
        <f>SUMIF(Vereinbarungen!$D$3:$D$11,A18,Vereinbarungen!$U$3:$U$11)</f>
        <v/>
      </c>
      <c r="D18" s="65">
        <f>SUMIF(Vereinbarungen!$D$3:$D$11,A18,Vereinbarungen!$V$3:$V$11)</f>
        <v/>
      </c>
    </row>
    <row r="19">
      <c r="A19" s="36" t="inlineStr">
        <is>
          <t>Stuttgart</t>
        </is>
      </c>
      <c r="B19" s="66">
        <f>SUMIF(Vereinbarungen!$D$3:$D$11,A19,Vereinbarungen!$R$3:$R$11)</f>
        <v/>
      </c>
      <c r="C19" s="66">
        <f>SUMIF(Vereinbarungen!$D$3:$D$11,A19,Vereinbarungen!$U$3:$U$11)</f>
        <v/>
      </c>
      <c r="D19" s="66">
        <f>SUMIF(Vereinbarungen!$D$3:$D$11,A19,Vereinbarungen!$V$3:$V$11)</f>
        <v/>
      </c>
    </row>
    <row r="20">
      <c r="A20" s="34" t="inlineStr">
        <is>
          <t>Düsseldorf</t>
        </is>
      </c>
      <c r="B20" s="65">
        <f>SUMIF(Vereinbarungen!$D$3:$D$11,A20,Vereinbarungen!$R$3:$R$11)</f>
        <v/>
      </c>
      <c r="C20" s="65">
        <f>SUMIF(Vereinbarungen!$D$3:$D$11,A20,Vereinbarungen!$U$3:$U$11)</f>
        <v/>
      </c>
      <c r="D20" s="65">
        <f>SUMIF(Vereinbarungen!$D$3:$D$11,A20,Vereinbarungen!$V$3:$V$11)</f>
        <v/>
      </c>
    </row>
    <row r="21">
      <c r="A21" s="36" t="inlineStr">
        <is>
          <t>Leipzig</t>
        </is>
      </c>
      <c r="B21" s="66">
        <f>SUMIF(Vereinbarungen!$D$3:$D$11,A21,Vereinbarungen!$R$3:$R$11)</f>
        <v/>
      </c>
      <c r="C21" s="66">
        <f>SUMIF(Vereinbarungen!$D$3:$D$11,A21,Vereinbarungen!$U$3:$U$11)</f>
        <v/>
      </c>
      <c r="D21" s="66">
        <f>SUMIF(Vereinbarungen!$D$3:$D$11,A21,Vereinbarungen!$V$3:$V$11)</f>
        <v/>
      </c>
    </row>
    <row r="22">
      <c r="A22" s="34" t="inlineStr">
        <is>
          <t>Dresden</t>
        </is>
      </c>
      <c r="B22" s="65">
        <f>SUMIF(Vereinbarungen!$D$3:$D$11,A22,Vereinbarungen!$R$3:$R$11)</f>
        <v/>
      </c>
      <c r="C22" s="65">
        <f>SUMIF(Vereinbarungen!$D$3:$D$11,A22,Vereinbarungen!$U$3:$U$11)</f>
        <v/>
      </c>
      <c r="D22" s="65">
        <f>SUMIF(Vereinbarungen!$D$3:$D$11,A22,Vereinbarungen!$V$3:$V$11)</f>
        <v/>
      </c>
    </row>
    <row r="23"/>
    <row r="24"/>
    <row r="25">
      <c r="A25" s="33" t="inlineStr">
        <is>
          <t>Vereinbarungsstatus (Hilfstabelle für Diagramm)</t>
        </is>
      </c>
    </row>
    <row r="26">
      <c r="A26" s="2" t="inlineStr">
        <is>
          <t>Status</t>
        </is>
      </c>
      <c r="B26" s="2" t="inlineStr">
        <is>
          <t>Anzahl</t>
        </is>
      </c>
    </row>
    <row r="27">
      <c r="A27" s="38" t="inlineStr">
        <is>
          <t>Unterzeichnet</t>
        </is>
      </c>
      <c r="B27" s="39">
        <f>COUNTIF(Vereinbarungen!$AD$3:$AD$11,A27)</f>
        <v/>
      </c>
    </row>
    <row r="28">
      <c r="A28" s="38" t="inlineStr">
        <is>
          <t>Offen</t>
        </is>
      </c>
      <c r="B28" s="39">
        <f>COUNTIF(Vereinbarungen!$AD$3:$AD$11,A28)</f>
        <v/>
      </c>
    </row>
    <row r="29">
      <c r="A29" s="38" t="inlineStr">
        <is>
          <t>Prüfung erforderlich</t>
        </is>
      </c>
      <c r="B29" s="39">
        <f>COUNTIF(Vereinbarungen!$AD$3:$AD$11,A29)</f>
        <v/>
      </c>
    </row>
  </sheetData>
  <mergeCells count="8">
    <mergeCell ref="A1:H1"/>
    <mergeCell ref="C3:D3"/>
    <mergeCell ref="C4:D4"/>
    <mergeCell ref="C5:D5"/>
    <mergeCell ref="C6:D6"/>
    <mergeCell ref="C7:D7"/>
    <mergeCell ref="C8:D8"/>
    <mergeCell ref="C9:D9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4" customWidth="1" min="7" max="7"/>
    <col width="32" customWidth="1" min="8" max="8"/>
    <col width="18" customWidth="1" min="9" max="9"/>
  </cols>
  <sheetData>
    <row r="1" ht="26" customHeight="1">
      <c r="A1" s="1" t="inlineStr">
        <is>
          <t>Anleitung &amp; Rechtshinweise – Nachbarschaftsvereinbarung Zaun</t>
        </is>
      </c>
    </row>
    <row r="2"/>
    <row r="3">
      <c r="A3" s="40" t="inlineStr">
        <is>
          <t>Bedienhinweise</t>
        </is>
      </c>
    </row>
    <row r="4" ht="30" customHeight="1">
      <c r="A4" s="41" t="inlineStr">
        <is>
          <t>• Gelbe Zellen (hellgelb, #FFFBEB) sind manuell zu erfassen. Alle übrigen Zellen enthalten Formeln.</t>
        </is>
      </c>
      <c r="B4" s="67" t="n"/>
      <c r="C4" s="67" t="n"/>
      <c r="D4" s="67" t="n"/>
      <c r="E4" s="67" t="n"/>
      <c r="F4" s="27" t="n"/>
      <c r="H4" s="2" t="inlineStr">
        <is>
          <t>Vereinbarungstyp</t>
        </is>
      </c>
      <c r="I4" s="2" t="inlineStr">
        <is>
          <t>Standardschlüssel</t>
        </is>
      </c>
    </row>
    <row r="5" ht="30" customHeight="1">
      <c r="A5" s="42" t="inlineStr">
        <is>
          <t>• Formelzellen (dezenter Grau-Hintergrund) bitte nicht überschreiben, sonst gehen Berechnungen verloren.</t>
        </is>
      </c>
      <c r="B5" s="67" t="n"/>
      <c r="C5" s="67" t="n"/>
      <c r="D5" s="67" t="n"/>
      <c r="E5" s="67" t="n"/>
      <c r="F5" s="27" t="n"/>
      <c r="H5" s="43" t="inlineStr">
        <is>
          <t>Gemeinsame Erneuerung</t>
        </is>
      </c>
      <c r="I5" s="68" t="n">
        <v>0.5</v>
      </c>
    </row>
    <row r="6" ht="30" customHeight="1">
      <c r="A6" s="41" t="inlineStr">
        <is>
          <t>• Den Umlageschlüssel vor Unterzeichnung unbedingt mit dem Nachbarn abstimmen und schriftlich festhalten.</t>
        </is>
      </c>
      <c r="B6" s="67" t="n"/>
      <c r="C6" s="67" t="n"/>
      <c r="D6" s="67" t="n"/>
      <c r="E6" s="67" t="n"/>
      <c r="F6" s="27" t="n"/>
      <c r="H6" s="41" t="inlineStr">
        <is>
          <t>Neubau auf gemeinsamer Grenze</t>
        </is>
      </c>
      <c r="I6" s="69" t="n">
        <v>0.5</v>
      </c>
    </row>
    <row r="7" ht="30" customHeight="1">
      <c r="A7" s="42" t="inlineStr">
        <is>
          <t>• Die Vereinbarung sollte Angaben zu Lage, Zaunart, Höhe, Kosten, Pflege, Reparaturen, Zugang während der Bauzeit und Zahlungsfristen enthalten.</t>
        </is>
      </c>
      <c r="B7" s="67" t="n"/>
      <c r="C7" s="67" t="n"/>
      <c r="D7" s="67" t="n"/>
      <c r="E7" s="67" t="n"/>
      <c r="F7" s="27" t="n"/>
      <c r="H7" s="43" t="inlineStr">
        <is>
          <t>Eigentümer übernimmt</t>
        </is>
      </c>
      <c r="I7" s="68" t="n">
        <v>1</v>
      </c>
    </row>
    <row r="8" ht="30" customHeight="1">
      <c r="A8" s="41" t="inlineStr">
        <is>
          <t>• Prüfen Sie die örtliche Bauordnung und das Nachbarrechtsgesetz Ihres Bundeslandes (z. B. erforderliche Abstände und Höhen).</t>
        </is>
      </c>
      <c r="B8" s="67" t="n"/>
      <c r="C8" s="67" t="n"/>
      <c r="D8" s="67" t="n"/>
      <c r="E8" s="67" t="n"/>
      <c r="F8" s="27" t="n"/>
      <c r="H8" s="41" t="inlineStr">
        <is>
          <t>Individuelle Aufteilung</t>
        </is>
      </c>
      <c r="I8" s="69" t="n">
        <v>0.5</v>
      </c>
    </row>
    <row r="9" ht="30" customHeight="1">
      <c r="A9" s="42" t="inlineStr">
        <is>
          <t>• Personenbezogene Daten der Nachbarn nur zweckgebunden und DSGVO-konform verarbeiten und speichern.</t>
        </is>
      </c>
      <c r="B9" s="67" t="n"/>
      <c r="C9" s="67" t="n"/>
      <c r="D9" s="67" t="n"/>
      <c r="E9" s="67" t="n"/>
      <c r="F9" s="27" t="n"/>
    </row>
    <row r="10" ht="30" customHeight="1">
      <c r="A10" s="41" t="inlineStr">
        <is>
          <t>• Relevante Grundlagen können insbesondere das BGB sowie das jeweilige Nachbarrechtsgesetz des Bundeslandes sein.</t>
        </is>
      </c>
      <c r="B10" s="67" t="n"/>
      <c r="C10" s="67" t="n"/>
      <c r="D10" s="67" t="n"/>
      <c r="E10" s="67" t="n"/>
      <c r="F10" s="27" t="n"/>
    </row>
    <row r="11" ht="30" customHeight="1">
      <c r="A11" s="42" t="inlineStr">
        <is>
          <t>• Hinweis: Diese Vorlage ersetzt keine automatische rechtliche Prüfung und keine verbindliche Rechtsberatung.</t>
        </is>
      </c>
      <c r="B11" s="67" t="n"/>
      <c r="C11" s="67" t="n"/>
      <c r="D11" s="67" t="n"/>
      <c r="E11" s="67" t="n"/>
      <c r="F11" s="27" t="n"/>
    </row>
    <row r="12"/>
    <row r="13"/>
    <row r="14">
      <c r="H14" s="40" t="inlineStr">
        <is>
          <t>Nachschlagetabelle Umlageschlüssel</t>
        </is>
      </c>
    </row>
    <row r="15"/>
    <row r="16">
      <c r="A16" s="40" t="inlineStr">
        <is>
          <t>Blattübersicht</t>
        </is>
      </c>
    </row>
    <row r="17" ht="26" customHeight="1">
      <c r="A17" s="46" t="inlineStr">
        <is>
          <t>Vereinbarungen</t>
        </is>
      </c>
      <c r="B17" s="43" t="inlineStr">
        <is>
          <t>Haupttabelle: alle Vereinbarungen mit Kosten, Anteilen, Zahlungs- und Unterschriftsstatus. Filterfunktion aktiviert.</t>
        </is>
      </c>
      <c r="C17" s="67" t="n"/>
      <c r="D17" s="67" t="n"/>
      <c r="E17" s="67" t="n"/>
      <c r="F17" s="27" t="n"/>
    </row>
    <row r="18" ht="26" customHeight="1">
      <c r="A18" s="47" t="inlineStr">
        <is>
          <t>Übersicht</t>
        </is>
      </c>
      <c r="B18" s="43" t="inlineStr">
        <is>
          <t>Dashboard mit Kennzahlen (Anzahl, Gesamtkosten, Ø Zaunlänge, Statusquote) und drei Diagrammen.</t>
        </is>
      </c>
      <c r="C18" s="67" t="n"/>
      <c r="D18" s="67" t="n"/>
      <c r="E18" s="67" t="n"/>
      <c r="F18" s="27" t="n"/>
    </row>
    <row r="19" ht="26" customHeight="1">
      <c r="A19" s="46" t="inlineStr">
        <is>
          <t>Anleitung</t>
        </is>
      </c>
      <c r="B19" s="43" t="inlineStr">
        <is>
          <t>Diese Hinweise sowie die Nachschlagetabelle für den Umlageschlüssel (wird per SVERWEIS genutzt).</t>
        </is>
      </c>
      <c r="C19" s="67" t="n"/>
      <c r="D19" s="67" t="n"/>
      <c r="E19" s="67" t="n"/>
      <c r="F19" s="27" t="n"/>
    </row>
  </sheetData>
  <mergeCells count="12">
    <mergeCell ref="A1:I1"/>
    <mergeCell ref="A4:F4"/>
    <mergeCell ref="A5:F5"/>
    <mergeCell ref="A6:F6"/>
    <mergeCell ref="A7:F7"/>
    <mergeCell ref="A8:F8"/>
    <mergeCell ref="A9:F9"/>
    <mergeCell ref="A10:F10"/>
    <mergeCell ref="A11:F11"/>
    <mergeCell ref="B17:F17"/>
    <mergeCell ref="B18:F18"/>
    <mergeCell ref="B19:F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2026-08-01T05:52:01Z</dcterms:created>
  <dcterms:modified xmlns:dcterms="http://purl.org/dc/terms/" xmlns:xsi="http://www.w3.org/2001/XMLSchema-instance" xsi:type="dcterms:W3CDTF">2026-08-01T05:52:01Z</dcterms:modified>
</cp:coreProperties>
</file>