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gäng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Kontakte" sheetId="3" state="visible" r:id="rId3"/>
    <sheet xmlns:r="http://schemas.openxmlformats.org/officeDocument/2006/relationships" name="Anleitu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&quot;€&quot;"/>
    <numFmt numFmtId="166" formatCode="0,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C8102E"/>
      <sz val="11"/>
    </font>
    <font>
      <name val="Calibri"/>
      <b val="1"/>
      <color rgb="0016A34A"/>
      <sz val="10"/>
    </font>
    <font>
      <name val="Calibri"/>
      <b val="1"/>
      <color rgb="001E293B"/>
      <sz val="14"/>
    </font>
    <font>
      <name val="Calibri"/>
      <b val="1"/>
      <color rgb="001E293B"/>
      <sz val="13"/>
    </font>
  </fonts>
  <fills count="6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0" fillId="4" borderId="0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2" fillId="0" borderId="0" pivotButton="0" quotePrefix="0" xfId="0"/>
    <xf numFmtId="166" fontId="4" fillId="0" borderId="1" pivotButton="0" quotePrefix="0" xfId="0"/>
    <xf numFmtId="165" fontId="4" fillId="0" borderId="1" pivotButton="0" quotePrefix="0" xfId="0"/>
    <xf numFmtId="0" fontId="5" fillId="0" borderId="0" applyAlignment="1" pivotButton="0" quotePrefix="0" xfId="0">
      <alignment horizontal="left" vertical="center" wrapText="1"/>
    </xf>
    <xf numFmtId="1" fontId="6" fillId="3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center" vertical="center" wrapText="1"/>
    </xf>
    <xf numFmtId="0" fontId="1" fillId="2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2" fillId="0" borderId="1" pivotButton="0" quotePrefix="0" xfId="0"/>
    <xf numFmtId="1" fontId="4" fillId="0" borderId="1" pivotButton="0" quotePrefix="0" xfId="0"/>
    <xf numFmtId="0" fontId="5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left" vertical="center" wrapText="1"/>
    </xf>
    <xf numFmtId="166" fontId="4" fillId="0" borderId="1" pivotButton="0" quotePrefix="0" xfId="0"/>
    <xf numFmtId="165" fontId="4" fillId="0" borderId="1" pivotButton="0" quotePrefix="0" xfId="0"/>
    <xf numFmtId="166" fontId="6" fillId="3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DC2626"/>
        <sz val="10"/>
      </font>
      <fill>
        <patternFill patternType="solid">
          <fgColor rgb="00FEF3C7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Vorgänge nach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'Dashboard'!B11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'Dashboard'!$A$12:$A$16</f>
            </numRef>
          </cat>
          <val>
            <numRef>
              <f>'Dashboard'!$B$12:$B$16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Statusverteilung</a:t>
            </a:r>
          </a:p>
        </rich>
      </tx>
    </title>
    <plotArea>
      <pieChart>
        <varyColors val="1"/>
        <ser>
          <idx val="0"/>
          <order val="0"/>
          <tx>
            <strRef>
              <f>'Dashboard'!B11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'Dashboard'!$A$12:$A$16</f>
            </numRef>
          </cat>
          <val>
            <numRef>
              <f>'Dashboard'!$B$12:$B$16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 nach Ort (erwartet vs. tatsächlich)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'Dashboard'!C19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'Dashboard'!$A$20:$A$28</f>
            </numRef>
          </cat>
          <val>
            <numRef>
              <f>'Dashboard'!$C$20:$C$28</f>
            </numRef>
          </val>
        </ser>
        <ser>
          <idx val="1"/>
          <order val="1"/>
          <tx>
            <strRef>
              <f>'Dashboard'!D19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'Dashboard'!$A$20:$A$28</f>
            </numRef>
          </cat>
          <val>
            <numRef>
              <f>'Dashboard'!$D$20:$D$28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Kosten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17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5</col>
      <colOff>0</colOff>
      <row>32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6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4" customWidth="1" min="3" max="3"/>
    <col width="26" customWidth="1" min="4" max="4"/>
    <col width="8" customWidth="1" min="5" max="5"/>
    <col width="12" customWidth="1" min="6" max="6"/>
    <col width="22" customWidth="1" min="7" max="7"/>
    <col width="22" customWidth="1" min="8" max="8"/>
    <col width="13" customWidth="1" min="9" max="9"/>
    <col width="13" customWidth="1" min="10" max="10"/>
    <col width="42" customWidth="1" min="11" max="11"/>
    <col width="12" customWidth="1" min="12" max="12"/>
    <col width="34" customWidth="1" min="13" max="13"/>
    <col width="32" customWidth="1" min="14" max="14"/>
    <col width="14" customWidth="1" min="15" max="15"/>
    <col width="12" customWidth="1" min="16" max="16"/>
    <col width="11" customWidth="1" min="17" max="17"/>
    <col width="13" customWidth="1" min="18" max="18"/>
    <col width="22" customWidth="1" min="19" max="19"/>
    <col width="40" customWidth="1" min="20" max="20"/>
    <col width="12" customWidth="1" min="21" max="21"/>
    <col width="13" customWidth="1" min="22" max="22"/>
    <col width="13" customWidth="1" min="23" max="23"/>
    <col width="14" customWidth="1" min="24" max="24"/>
    <col width="14" customWidth="1" min="25" max="25"/>
    <col width="24" customWidth="1" min="26" max="26"/>
    <col width="22" customWidth="1" min="27" max="27"/>
    <col width="34" customWidth="1" min="28" max="28"/>
  </cols>
  <sheetData>
    <row r="1" ht="32" customHeight="1">
      <c r="A1" s="1" t="inlineStr">
        <is>
          <t>Vorgangs-ID</t>
        </is>
      </c>
      <c r="B1" s="1" t="inlineStr">
        <is>
          <t>Erfasst am</t>
        </is>
      </c>
      <c r="C1" s="1" t="inlineStr">
        <is>
          <t>Eigentümer / Anspruchsteller</t>
        </is>
      </c>
      <c r="D1" s="1" t="inlineStr">
        <is>
          <t>Straße / Hausnummer Anspruchsteller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Nachbar / Eigentümer</t>
        </is>
      </c>
      <c r="H1" s="1" t="inlineStr">
        <is>
          <t>Nachbaradresse</t>
        </is>
      </c>
      <c r="I1" s="1" t="inlineStr">
        <is>
          <t>Kontaktart</t>
        </is>
      </c>
      <c r="J1" s="1" t="inlineStr">
        <is>
          <t>Baum / Bewuchs</t>
        </is>
      </c>
      <c r="K1" s="1" t="inlineStr">
        <is>
          <t>Beschreibung der Beeinträchtigung</t>
        </is>
      </c>
      <c r="L1" s="1" t="inlineStr">
        <is>
          <t>Überhang in cm</t>
        </is>
      </c>
      <c r="M1" s="1" t="inlineStr">
        <is>
          <t>Möglicher Schaden / Risiko</t>
        </is>
      </c>
      <c r="N1" s="1" t="inlineStr">
        <is>
          <t>Rechtsgrundlage / Hinweis</t>
        </is>
      </c>
      <c r="O1" s="1" t="inlineStr">
        <is>
          <t>Aufforderung versendet am</t>
        </is>
      </c>
      <c r="P1" s="1" t="inlineStr">
        <is>
          <t>Frist bis</t>
        </is>
      </c>
      <c r="Q1" s="1" t="inlineStr">
        <is>
          <t>Frist in Tagen</t>
        </is>
      </c>
      <c r="R1" s="1" t="inlineStr">
        <is>
          <t>Rückmeldung am</t>
        </is>
      </c>
      <c r="S1" s="1" t="inlineStr">
        <is>
          <t>Status</t>
        </is>
      </c>
      <c r="T1" s="1" t="inlineStr">
        <is>
          <t>Antwort / Vereinbarung</t>
        </is>
      </c>
      <c r="U1" s="1" t="inlineStr">
        <is>
          <t>Erledigt am</t>
        </is>
      </c>
      <c r="V1" s="1" t="inlineStr">
        <is>
          <t>Kosten erwartet</t>
        </is>
      </c>
      <c r="W1" s="1" t="inlineStr">
        <is>
          <t>Kosten tatsächlich</t>
        </is>
      </c>
      <c r="X1" s="1" t="inlineStr">
        <is>
          <t>Kostenabweichung</t>
        </is>
      </c>
      <c r="Y1" s="1" t="inlineStr">
        <is>
          <t>Dokumente vorhanden</t>
        </is>
      </c>
      <c r="Z1" s="1" t="inlineStr">
        <is>
          <t>Eskalationsstufe</t>
        </is>
      </c>
      <c r="AA1" s="1" t="inlineStr">
        <is>
          <t>Zuständig</t>
        </is>
      </c>
      <c r="AB1" s="1" t="inlineStr">
        <is>
          <t>Notizen</t>
        </is>
      </c>
    </row>
    <row r="2">
      <c r="A2" s="2" t="inlineStr">
        <is>
          <t>VG-2026-01</t>
        </is>
      </c>
      <c r="B2" s="32" t="n">
        <v>46093</v>
      </c>
      <c r="C2" s="4" t="inlineStr">
        <is>
          <t>Thomas Müller</t>
        </is>
      </c>
      <c r="D2" s="4" t="inlineStr">
        <is>
          <t>Lindenweg 4</t>
        </is>
      </c>
      <c r="E2" s="5" t="inlineStr">
        <is>
          <t>10115</t>
        </is>
      </c>
      <c r="F2" s="4" t="inlineStr">
        <is>
          <t>Berlin</t>
        </is>
      </c>
      <c r="G2" s="2" t="inlineStr">
        <is>
          <t>Sabine Schneider</t>
        </is>
      </c>
      <c r="H2" s="2" t="inlineStr">
        <is>
          <t>Lindenweg 6</t>
        </is>
      </c>
      <c r="I2" s="4" t="inlineStr">
        <is>
          <t>Einschreiben</t>
        </is>
      </c>
      <c r="J2" s="2" t="inlineStr">
        <is>
          <t>Ahorn</t>
        </is>
      </c>
      <c r="K2" s="2" t="inlineStr">
        <is>
          <t>Äste hängen 85 cm über das Grundstück, Dachrinne betroffen</t>
        </is>
      </c>
      <c r="L2" s="5" t="n">
        <v>85</v>
      </c>
      <c r="M2" s="2" t="inlineStr">
        <is>
          <t>Verstopfte Dachrinne, Wasserschaden möglich</t>
        </is>
      </c>
      <c r="N2" s="2" t="inlineStr">
        <is>
          <t>§ 910 BGB, Landes-Nachbarrecht</t>
        </is>
      </c>
      <c r="O2" s="33" t="n">
        <v>46096</v>
      </c>
      <c r="P2" s="32" t="n">
        <v>46124</v>
      </c>
      <c r="Q2" s="7">
        <f>IF(P2="","",P2-TODAY())</f>
        <v/>
      </c>
      <c r="R2" s="33" t="n">
        <v>46109</v>
      </c>
      <c r="S2" s="4" t="inlineStr">
        <is>
          <t>Erledigt</t>
        </is>
      </c>
      <c r="T2" s="4" t="inlineStr">
        <is>
          <t>Nachbarin beauftragt Baumpfleger, Rückschnitt erfolgt</t>
        </is>
      </c>
      <c r="U2" s="33" t="n">
        <v>46117</v>
      </c>
      <c r="V2" s="34" t="n">
        <v>450</v>
      </c>
      <c r="W2" s="34" t="n">
        <v>480</v>
      </c>
      <c r="X2" s="35">
        <f>IFERROR(W2-V2,0)</f>
        <v/>
      </c>
      <c r="Y2" s="5" t="inlineStr">
        <is>
          <t>Ja</t>
        </is>
      </c>
      <c r="Z2" s="2">
        <f>IF(S2="Erledigt","Keine",IF(R2="","0 – Erstkontakt",IF(R2&lt;0,"2 – Weitere Aufforderung","1 – Beobachtung")))</f>
        <v/>
      </c>
      <c r="AA2" s="2">
        <f>IFERROR(VLOOKUP(F2,Kontakte!A:D,4,FALSE),"Nicht zugeordnet")</f>
        <v/>
      </c>
      <c r="AB2" s="4" t="inlineStr">
        <is>
          <t>Zustellnachweis archiviert</t>
        </is>
      </c>
    </row>
    <row r="3">
      <c r="A3" s="10" t="inlineStr">
        <is>
          <t>VG-2026-02</t>
        </is>
      </c>
      <c r="B3" s="36" t="n">
        <v>46114</v>
      </c>
      <c r="C3" s="4" t="inlineStr">
        <is>
          <t>Michael Fischer</t>
        </is>
      </c>
      <c r="D3" s="4" t="inlineStr">
        <is>
          <t>Am Park 12</t>
        </is>
      </c>
      <c r="E3" s="5" t="inlineStr">
        <is>
          <t>80331</t>
        </is>
      </c>
      <c r="F3" s="4" t="inlineStr">
        <is>
          <t>München</t>
        </is>
      </c>
      <c r="G3" s="10" t="inlineStr">
        <is>
          <t>Andreas Hoffmann</t>
        </is>
      </c>
      <c r="H3" s="10" t="inlineStr">
        <is>
          <t>Am Park 14</t>
        </is>
      </c>
      <c r="I3" s="4" t="inlineStr">
        <is>
          <t>Persönlich</t>
        </is>
      </c>
      <c r="J3" s="10" t="inlineStr">
        <is>
          <t>Birke</t>
        </is>
      </c>
      <c r="K3" s="10" t="inlineStr">
        <is>
          <t>Starker Laubfall und Verschattung der Terrasse</t>
        </is>
      </c>
      <c r="L3" s="5" t="n">
        <v>60</v>
      </c>
      <c r="M3" s="10" t="inlineStr">
        <is>
          <t>Verschmutzung, Minderung der Nutzbarkeit</t>
        </is>
      </c>
      <c r="N3" s="10" t="inlineStr">
        <is>
          <t>Art. 10 BayNachbarG, § 910 BGB</t>
        </is>
      </c>
      <c r="O3" s="33" t="n">
        <v>46117</v>
      </c>
      <c r="P3" s="36" t="n">
        <v>46145</v>
      </c>
      <c r="Q3" s="12">
        <f>IF(P3="","",P3-TODAY())</f>
        <v/>
      </c>
      <c r="R3" s="33" t="n">
        <v>46132</v>
      </c>
      <c r="S3" s="4" t="inlineStr">
        <is>
          <t>Rückmeldung erhalten</t>
        </is>
      </c>
      <c r="T3" s="4" t="inlineStr">
        <is>
          <t>Nachbar sagt Rückschnitt bis Ende Mai zu</t>
        </is>
      </c>
      <c r="U3" s="13" t="n"/>
      <c r="V3" s="34" t="n">
        <v>380</v>
      </c>
      <c r="W3" s="34" t="n">
        <v>0</v>
      </c>
      <c r="X3" s="37">
        <f>IFERROR(W3-V3,0)</f>
        <v/>
      </c>
      <c r="Y3" s="5" t="inlineStr">
        <is>
          <t>Ja</t>
        </is>
      </c>
      <c r="Z3" s="10">
        <f>IF(S3="Erledigt","Keine",IF(R3="","0 – Erstkontakt",IF(R3&lt;0,"2 – Weitere Aufforderung","1 – Beobachtung")))</f>
        <v/>
      </c>
      <c r="AA3" s="10">
        <f>IFERROR(VLOOKUP(F3,Kontakte!A:D,4,FALSE),"Nicht zugeordnet")</f>
        <v/>
      </c>
      <c r="AB3" s="4" t="inlineStr">
        <is>
          <t>Gesprächsnotiz vorhanden</t>
        </is>
      </c>
    </row>
    <row r="4">
      <c r="A4" s="2" t="inlineStr">
        <is>
          <t>VG-2026-03</t>
        </is>
      </c>
      <c r="B4" s="32" t="n">
        <v>46130</v>
      </c>
      <c r="C4" s="4" t="inlineStr">
        <is>
          <t>Andrea Weber</t>
        </is>
      </c>
      <c r="D4" s="4" t="inlineStr">
        <is>
          <t>Elbchaussee 7</t>
        </is>
      </c>
      <c r="E4" s="5" t="inlineStr">
        <is>
          <t>20354</t>
        </is>
      </c>
      <c r="F4" s="4" t="inlineStr">
        <is>
          <t>Hamburg</t>
        </is>
      </c>
      <c r="G4" s="2" t="inlineStr">
        <is>
          <t>Petra Becker</t>
        </is>
      </c>
      <c r="H4" s="2" t="inlineStr">
        <is>
          <t>Elbchaussee 9</t>
        </is>
      </c>
      <c r="I4" s="4" t="inlineStr">
        <is>
          <t>Einschreiben</t>
        </is>
      </c>
      <c r="J4" s="2" t="inlineStr">
        <is>
          <t>Weide</t>
        </is>
      </c>
      <c r="K4" s="2" t="inlineStr">
        <is>
          <t>Äste hängen über die Terrasse, Laub im Poolbereich</t>
        </is>
      </c>
      <c r="L4" s="5" t="n">
        <v>110</v>
      </c>
      <c r="M4" s="2" t="inlineStr">
        <is>
          <t>Rutschgefahr durch Laub, Verschattung</t>
        </is>
      </c>
      <c r="N4" s="2" t="inlineStr">
        <is>
          <t>§ 910 BGB, Hamburgisches Nachbarrecht</t>
        </is>
      </c>
      <c r="O4" s="33" t="n">
        <v>46132</v>
      </c>
      <c r="P4" s="32" t="n">
        <v>46160</v>
      </c>
      <c r="Q4" s="7">
        <f>IF(P4="","",P4-TODAY())</f>
        <v/>
      </c>
      <c r="R4" s="13" t="n"/>
      <c r="S4" s="4" t="inlineStr">
        <is>
          <t>Aufforderung versendet</t>
        </is>
      </c>
      <c r="T4" s="4" t="inlineStr">
        <is>
          <t>Noch keine Rückmeldung erhalten</t>
        </is>
      </c>
      <c r="U4" s="13" t="n"/>
      <c r="V4" s="34" t="n">
        <v>520</v>
      </c>
      <c r="W4" s="34" t="n">
        <v>0</v>
      </c>
      <c r="X4" s="35">
        <f>IFERROR(W4-V4,0)</f>
        <v/>
      </c>
      <c r="Y4" s="5" t="inlineStr">
        <is>
          <t>Ja</t>
        </is>
      </c>
      <c r="Z4" s="2">
        <f>IF(S4="Erledigt","Keine",IF(R4="","0 – Erstkontakt",IF(R4&lt;0,"2 – Weitere Aufforderung","1 – Beobachtung")))</f>
        <v/>
      </c>
      <c r="AA4" s="2">
        <f>IFERROR(VLOOKUP(F4,Kontakte!A:D,4,FALSE),"Nicht zugeordnet")</f>
        <v/>
      </c>
      <c r="AB4" s="4" t="inlineStr">
        <is>
          <t>Einwurfeinschreiben versendet</t>
        </is>
      </c>
    </row>
    <row r="5">
      <c r="A5" s="10" t="inlineStr">
        <is>
          <t>VG-2026-04</t>
        </is>
      </c>
      <c r="B5" s="36" t="n">
        <v>46106</v>
      </c>
      <c r="C5" s="4" t="inlineStr">
        <is>
          <t>Stefan Wagner</t>
        </is>
      </c>
      <c r="D5" s="4" t="inlineStr">
        <is>
          <t>Rheinstraße 21</t>
        </is>
      </c>
      <c r="E5" s="5" t="inlineStr">
        <is>
          <t>50667</t>
        </is>
      </c>
      <c r="F5" s="4" t="inlineStr">
        <is>
          <t>Köln</t>
        </is>
      </c>
      <c r="G5" s="10" t="inlineStr">
        <is>
          <t>Claudia Schäfer</t>
        </is>
      </c>
      <c r="H5" s="10" t="inlineStr">
        <is>
          <t>Rheinstraße 23</t>
        </is>
      </c>
      <c r="I5" s="4" t="inlineStr">
        <is>
          <t>Einschreiben</t>
        </is>
      </c>
      <c r="J5" s="10" t="inlineStr">
        <is>
          <t>Fichte</t>
        </is>
      </c>
      <c r="K5" s="10" t="inlineStr">
        <is>
          <t>Äste berühren die Dachziegel bei Wind</t>
        </is>
      </c>
      <c r="L5" s="5" t="n">
        <v>45</v>
      </c>
      <c r="M5" s="10" t="inlineStr">
        <is>
          <t>Mögliche Dachbeschädigung, Lärmbelästigung</t>
        </is>
      </c>
      <c r="N5" s="10" t="inlineStr">
        <is>
          <t>§ 8 NachbG NRW, § 910 BGB</t>
        </is>
      </c>
      <c r="O5" s="33" t="n">
        <v>46109</v>
      </c>
      <c r="P5" s="36" t="n">
        <v>46137</v>
      </c>
      <c r="Q5" s="12">
        <f>IF(P5="","",P5-TODAY())</f>
        <v/>
      </c>
      <c r="R5" s="33" t="n">
        <v>46122</v>
      </c>
      <c r="S5" s="4" t="inlineStr">
        <is>
          <t>Erledigt</t>
        </is>
      </c>
      <c r="T5" s="4" t="inlineStr">
        <is>
          <t>Nachbarin ließ Astwerk fachgerecht entfernen</t>
        </is>
      </c>
      <c r="U5" s="33" t="n">
        <v>46134</v>
      </c>
      <c r="V5" s="34" t="n">
        <v>600</v>
      </c>
      <c r="W5" s="34" t="n">
        <v>560</v>
      </c>
      <c r="X5" s="37">
        <f>IFERROR(W5-V5,0)</f>
        <v/>
      </c>
      <c r="Y5" s="5" t="inlineStr">
        <is>
          <t>Ja</t>
        </is>
      </c>
      <c r="Z5" s="10">
        <f>IF(S5="Erledigt","Keine",IF(R5="","0 – Erstkontakt",IF(R5&lt;0,"2 – Weitere Aufforderung","1 – Beobachtung")))</f>
        <v/>
      </c>
      <c r="AA5" s="10">
        <f>IFERROR(VLOOKUP(F5,Kontakte!A:D,4,FALSE),"Nicht zugeordnet")</f>
        <v/>
      </c>
      <c r="AB5" s="4" t="inlineStr">
        <is>
          <t>Rechnung Baumpfleger liegt vor</t>
        </is>
      </c>
    </row>
    <row r="6">
      <c r="A6" s="2" t="inlineStr">
        <is>
          <t>VG-2026-05</t>
        </is>
      </c>
      <c r="B6" s="32" t="n">
        <v>46148</v>
      </c>
      <c r="C6" s="4" t="inlineStr">
        <is>
          <t>Markus Bauer</t>
        </is>
      </c>
      <c r="D6" s="4" t="inlineStr">
        <is>
          <t>Mainufer 3</t>
        </is>
      </c>
      <c r="E6" s="5" t="inlineStr">
        <is>
          <t>60311</t>
        </is>
      </c>
      <c r="F6" s="4" t="inlineStr">
        <is>
          <t>Frankfurt</t>
        </is>
      </c>
      <c r="G6" s="2" t="inlineStr">
        <is>
          <t>Nicole Richter</t>
        </is>
      </c>
      <c r="H6" s="2" t="inlineStr">
        <is>
          <t>Mainufer 5</t>
        </is>
      </c>
      <c r="I6" s="4" t="inlineStr">
        <is>
          <t>Persönlich</t>
        </is>
      </c>
      <c r="J6" s="2" t="inlineStr">
        <is>
          <t>Hecke</t>
        </is>
      </c>
      <c r="K6" s="2" t="inlineStr">
        <is>
          <t>Grenzabstand unterschritten, Sichtbehinderung an der Ausfahrt</t>
        </is>
      </c>
      <c r="L6" s="5" t="n">
        <v>30</v>
      </c>
      <c r="M6" s="2" t="inlineStr">
        <is>
          <t>Gefährdung des Straßenverkehrs</t>
        </is>
      </c>
      <c r="N6" s="2" t="inlineStr">
        <is>
          <t>§ 40 NachbG Hessen</t>
        </is>
      </c>
      <c r="O6" s="33" t="n">
        <v>46150</v>
      </c>
      <c r="P6" s="32" t="n">
        <v>46164</v>
      </c>
      <c r="Q6" s="7">
        <f>IF(P6="","",P6-TODAY())</f>
        <v/>
      </c>
      <c r="R6" s="33" t="n">
        <v>46160</v>
      </c>
      <c r="S6" s="4" t="inlineStr">
        <is>
          <t>Rückmeldung erhalten</t>
        </is>
      </c>
      <c r="T6" s="4" t="inlineStr">
        <is>
          <t>Nachbarin kürzt Hecke selbst Ende Mai</t>
        </is>
      </c>
      <c r="U6" s="13" t="n"/>
      <c r="V6" s="34" t="n">
        <v>150</v>
      </c>
      <c r="W6" s="34" t="n">
        <v>0</v>
      </c>
      <c r="X6" s="35">
        <f>IFERROR(W6-V6,0)</f>
        <v/>
      </c>
      <c r="Y6" s="5" t="inlineStr">
        <is>
          <t>Nein</t>
        </is>
      </c>
      <c r="Z6" s="2">
        <f>IF(S6="Erledigt","Keine",IF(R6="","0 – Erstkontakt",IF(R6&lt;0,"2 – Weitere Aufforderung","1 – Beobachtung")))</f>
        <v/>
      </c>
      <c r="AA6" s="2">
        <f>IFERROR(VLOOKUP(F6,Kontakte!A:D,4,FALSE),"Nicht zugeordnet")</f>
        <v/>
      </c>
      <c r="AB6" s="4" t="inlineStr">
        <is>
          <t>Foto noch ausstehend</t>
        </is>
      </c>
    </row>
    <row r="7">
      <c r="A7" s="10" t="inlineStr">
        <is>
          <t>VG-2026-06</t>
        </is>
      </c>
      <c r="B7" s="36" t="n">
        <v>46156</v>
      </c>
      <c r="C7" s="4" t="inlineStr">
        <is>
          <t>Sabine Schneider</t>
        </is>
      </c>
      <c r="D7" s="4" t="inlineStr">
        <is>
          <t>Schlossstraße 8</t>
        </is>
      </c>
      <c r="E7" s="5" t="inlineStr">
        <is>
          <t>70173</t>
        </is>
      </c>
      <c r="F7" s="4" t="inlineStr">
        <is>
          <t>Stuttgart</t>
        </is>
      </c>
      <c r="G7" s="10" t="inlineStr">
        <is>
          <t>Thomas Müller</t>
        </is>
      </c>
      <c r="H7" s="10" t="inlineStr">
        <is>
          <t>Schlossstraße 10</t>
        </is>
      </c>
      <c r="I7" s="4" t="inlineStr">
        <is>
          <t>Einschreiben</t>
        </is>
      </c>
      <c r="J7" s="10" t="inlineStr">
        <is>
          <t>Walnussbaum</t>
        </is>
      </c>
      <c r="K7" s="10" t="inlineStr">
        <is>
          <t>Äste hängen über den Stellplatz, Nüsse fallen auf Fahrzeuge</t>
        </is>
      </c>
      <c r="L7" s="5" t="n">
        <v>95</v>
      </c>
      <c r="M7" s="10" t="inlineStr">
        <is>
          <t>Lackschäden an Fahrzeugen möglich</t>
        </is>
      </c>
      <c r="N7" s="10" t="inlineStr">
        <is>
          <t>§ 910 BGB, NRG Baden-Württemberg</t>
        </is>
      </c>
      <c r="O7" s="33" t="n">
        <v>46158</v>
      </c>
      <c r="P7" s="36" t="n">
        <v>46186</v>
      </c>
      <c r="Q7" s="12">
        <f>IF(P7="","",P7-TODAY())</f>
        <v/>
      </c>
      <c r="R7" s="33" t="n">
        <v>46175</v>
      </c>
      <c r="S7" s="4" t="inlineStr">
        <is>
          <t>Erledigt</t>
        </is>
      </c>
      <c r="T7" s="4" t="inlineStr">
        <is>
          <t>Rückschnitt durch Fachfirma vereinbart und durchgeführt</t>
        </is>
      </c>
      <c r="U7" s="33" t="n">
        <v>46183</v>
      </c>
      <c r="V7" s="34" t="n">
        <v>700</v>
      </c>
      <c r="W7" s="34" t="n">
        <v>720</v>
      </c>
      <c r="X7" s="37">
        <f>IFERROR(W7-V7,0)</f>
        <v/>
      </c>
      <c r="Y7" s="5" t="inlineStr">
        <is>
          <t>Ja</t>
        </is>
      </c>
      <c r="Z7" s="10">
        <f>IF(S7="Erledigt","Keine",IF(R7="","0 – Erstkontakt",IF(R7&lt;0,"2 – Weitere Aufforderung","1 – Beobachtung")))</f>
        <v/>
      </c>
      <c r="AA7" s="10">
        <f>IFERROR(VLOOKUP(F7,Kontakte!A:D,4,FALSE),"Nicht zugeordnet")</f>
        <v/>
      </c>
      <c r="AB7" s="4" t="inlineStr">
        <is>
          <t>Fotodokumentation komplett</t>
        </is>
      </c>
    </row>
    <row r="8">
      <c r="A8" s="2" t="inlineStr">
        <is>
          <t>VG-2026-07</t>
        </is>
      </c>
      <c r="B8" s="32" t="n">
        <v>46176</v>
      </c>
      <c r="C8" s="4" t="inlineStr">
        <is>
          <t>Andreas Hoffmann</t>
        </is>
      </c>
      <c r="D8" s="4" t="inlineStr">
        <is>
          <t>Rheinufer 15</t>
        </is>
      </c>
      <c r="E8" s="5" t="inlineStr">
        <is>
          <t>40213</t>
        </is>
      </c>
      <c r="F8" s="4" t="inlineStr">
        <is>
          <t>Düsseldorf</t>
        </is>
      </c>
      <c r="G8" s="2" t="inlineStr">
        <is>
          <t>Michael Fischer</t>
        </is>
      </c>
      <c r="H8" s="2" t="inlineStr">
        <is>
          <t>Rheinufer 17</t>
        </is>
      </c>
      <c r="I8" s="4" t="inlineStr">
        <is>
          <t>Einschreiben</t>
        </is>
      </c>
      <c r="J8" s="2" t="inlineStr">
        <is>
          <t>Eiche</t>
        </is>
      </c>
      <c r="K8" s="2" t="inlineStr">
        <is>
          <t>Mehrere tote Äste über dem Gartenweg, Bruchgefahr</t>
        </is>
      </c>
      <c r="L8" s="5" t="n">
        <v>70</v>
      </c>
      <c r="M8" s="2" t="inlineStr">
        <is>
          <t>Herabfallende Äste, erhebliche Verletzungsgefahr</t>
        </is>
      </c>
      <c r="N8" s="2" t="inlineStr">
        <is>
          <t>§ 910 BGB, Verkehrssicherungspflicht</t>
        </is>
      </c>
      <c r="O8" s="33" t="n">
        <v>46178</v>
      </c>
      <c r="P8" s="32" t="n">
        <v>46192</v>
      </c>
      <c r="Q8" s="7">
        <f>IF(P8="","",P8-TODAY())</f>
        <v/>
      </c>
      <c r="R8" s="13" t="n"/>
      <c r="S8" s="4" t="inlineStr">
        <is>
          <t>Eskalation erforderlich</t>
        </is>
      </c>
      <c r="T8" s="4" t="inlineStr">
        <is>
          <t>Keine Reaktion, zweite Aufforderung mit Frist versendet</t>
        </is>
      </c>
      <c r="U8" s="13" t="n"/>
      <c r="V8" s="34" t="n">
        <v>850</v>
      </c>
      <c r="W8" s="34" t="n">
        <v>0</v>
      </c>
      <c r="X8" s="35">
        <f>IFERROR(W8-V8,0)</f>
        <v/>
      </c>
      <c r="Y8" s="5" t="inlineStr">
        <is>
          <t>Ja</t>
        </is>
      </c>
      <c r="Z8" s="2">
        <f>IF(S8="Erledigt","Keine",IF(R8="","0 – Erstkontakt",IF(R8&lt;0,"2 – Weitere Aufforderung","1 – Beobachtung")))</f>
        <v/>
      </c>
      <c r="AA8" s="2">
        <f>IFERROR(VLOOKUP(F8,Kontakte!A:D,4,FALSE),"Nicht zugeordnet")</f>
        <v/>
      </c>
      <c r="AB8" s="4" t="inlineStr">
        <is>
          <t>Rechtsberatung eingeschaltet</t>
        </is>
      </c>
    </row>
    <row r="9">
      <c r="A9" s="10" t="inlineStr">
        <is>
          <t>VG-2026-08</t>
        </is>
      </c>
      <c r="B9" s="36" t="n">
        <v>46193</v>
      </c>
      <c r="C9" s="4" t="inlineStr">
        <is>
          <t>Petra Becker</t>
        </is>
      </c>
      <c r="D9" s="4" t="inlineStr">
        <is>
          <t>Karl-Liebknecht-Str. 2</t>
        </is>
      </c>
      <c r="E9" s="5" t="inlineStr">
        <is>
          <t>04109</t>
        </is>
      </c>
      <c r="F9" s="4" t="inlineStr">
        <is>
          <t>Leipzig</t>
        </is>
      </c>
      <c r="G9" s="10" t="inlineStr">
        <is>
          <t>Andrea Weber</t>
        </is>
      </c>
      <c r="H9" s="10" t="inlineStr">
        <is>
          <t>Karl-Liebknecht-Str. 4</t>
        </is>
      </c>
      <c r="I9" s="4" t="inlineStr">
        <is>
          <t>E-Mail</t>
        </is>
      </c>
      <c r="J9" s="10" t="inlineStr">
        <is>
          <t>Thujahecke</t>
        </is>
      </c>
      <c r="K9" s="10" t="inlineStr">
        <is>
          <t>Hecke wächst in die Zufahrt, Rangieren erschwert</t>
        </is>
      </c>
      <c r="L9" s="5" t="n">
        <v>40</v>
      </c>
      <c r="M9" s="10" t="inlineStr">
        <is>
          <t>Beschädigung von Fahrzeugen beim Ein-/Ausfahren</t>
        </is>
      </c>
      <c r="N9" s="10" t="inlineStr">
        <is>
          <t>NachbarG Sachsen, § 910 BGB</t>
        </is>
      </c>
      <c r="O9" s="33" t="n">
        <v>46195</v>
      </c>
      <c r="P9" s="36" t="n">
        <v>46223</v>
      </c>
      <c r="Q9" s="12">
        <f>IF(P9="","",P9-TODAY())</f>
        <v/>
      </c>
      <c r="R9" s="33" t="n">
        <v>46208</v>
      </c>
      <c r="S9" s="4" t="inlineStr">
        <is>
          <t>Rückmeldung erhalten</t>
        </is>
      </c>
      <c r="T9" s="4" t="inlineStr">
        <is>
          <t>Nachbarin beauftragt Gärtner für August</t>
        </is>
      </c>
      <c r="U9" s="13" t="n"/>
      <c r="V9" s="34" t="n">
        <v>220</v>
      </c>
      <c r="W9" s="34" t="n">
        <v>0</v>
      </c>
      <c r="X9" s="37">
        <f>IFERROR(W9-V9,0)</f>
        <v/>
      </c>
      <c r="Y9" s="5" t="inlineStr">
        <is>
          <t>Ja</t>
        </is>
      </c>
      <c r="Z9" s="10">
        <f>IF(S9="Erledigt","Keine",IF(R9="","0 – Erstkontakt",IF(R9&lt;0,"2 – Weitere Aufforderung","1 – Beobachtung")))</f>
        <v/>
      </c>
      <c r="AA9" s="10">
        <f>IFERROR(VLOOKUP(F9,Kontakte!A:D,4,FALSE),"Nicht zugeordnet")</f>
        <v/>
      </c>
      <c r="AB9" s="4" t="inlineStr">
        <is>
          <t>E-Mail-Verkehr gespeichert</t>
        </is>
      </c>
    </row>
    <row r="10">
      <c r="A10" s="2" t="inlineStr">
        <is>
          <t>VG-2026-09</t>
        </is>
      </c>
      <c r="B10" s="32" t="n">
        <v>46211</v>
      </c>
      <c r="C10" s="4" t="inlineStr">
        <is>
          <t>Claudia Schäfer</t>
        </is>
      </c>
      <c r="D10" s="4" t="inlineStr">
        <is>
          <t>Altmarkt 9</t>
        </is>
      </c>
      <c r="E10" s="5" t="inlineStr">
        <is>
          <t>01067</t>
        </is>
      </c>
      <c r="F10" s="4" t="inlineStr">
        <is>
          <t>Dresden</t>
        </is>
      </c>
      <c r="G10" s="2" t="inlineStr">
        <is>
          <t>Stefan Wagner</t>
        </is>
      </c>
      <c r="H10" s="2" t="inlineStr">
        <is>
          <t>Altmarkt 11</t>
        </is>
      </c>
      <c r="I10" s="4" t="inlineStr">
        <is>
          <t>Einschreiben</t>
        </is>
      </c>
      <c r="J10" s="2" t="inlineStr">
        <is>
          <t>Kirschbaum</t>
        </is>
      </c>
      <c r="K10" s="2" t="inlineStr">
        <is>
          <t>Überhang in den Garten, Fallobst und Verschattung</t>
        </is>
      </c>
      <c r="L10" s="5" t="n">
        <v>55</v>
      </c>
      <c r="M10" s="2" t="inlineStr">
        <is>
          <t>Verdorbene Rasenfläche, Wespen durch Fallobst</t>
        </is>
      </c>
      <c r="N10" s="2" t="inlineStr">
        <is>
          <t>§ 910 BGB, Baumschutzsatzung Dresden prüfen</t>
        </is>
      </c>
      <c r="O10" s="33" t="n">
        <v>46213</v>
      </c>
      <c r="P10" s="32" t="n">
        <v>46241</v>
      </c>
      <c r="Q10" s="7">
        <f>IF(P10="","",P10-TODAY())</f>
        <v/>
      </c>
      <c r="R10" s="13" t="n"/>
      <c r="S10" s="4" t="inlineStr">
        <is>
          <t>Offen</t>
        </is>
      </c>
      <c r="T10" s="4" t="inlineStr">
        <is>
          <t>Aufforderung in Vorbereitung, Fotos erstellt</t>
        </is>
      </c>
      <c r="U10" s="13" t="n"/>
      <c r="V10" s="34" t="n">
        <v>300</v>
      </c>
      <c r="W10" s="34" t="n">
        <v>0</v>
      </c>
      <c r="X10" s="35">
        <f>IFERROR(W10-V10,0)</f>
        <v/>
      </c>
      <c r="Y10" s="5" t="inlineStr">
        <is>
          <t>Nein</t>
        </is>
      </c>
      <c r="Z10" s="2">
        <f>IF(S10="Erledigt","Keine",IF(R10="","0 – Erstkontakt",IF(R10&lt;0,"2 – Weitere Aufforderung","1 – Beobachtung")))</f>
        <v/>
      </c>
      <c r="AA10" s="2">
        <f>IFERROR(VLOOKUP(F10,Kontakte!A:D,4,FALSE),"Nicht zugeordnet")</f>
        <v/>
      </c>
      <c r="AB10" s="4" t="inlineStr">
        <is>
          <t>Baumschutzsatzung mit Stadt klären</t>
        </is>
      </c>
    </row>
    <row r="11"/>
    <row r="12">
      <c r="C12" s="15" t="inlineStr">
        <is>
          <t>Auswertung</t>
        </is>
      </c>
    </row>
    <row r="13">
      <c r="C13" s="16" t="inlineStr">
        <is>
          <t>Anteil erledigter Vorgänge</t>
        </is>
      </c>
      <c r="F13" s="38">
        <f>IFERROR(COUNTIF(S2:S10,"Erledigt")/COUNTA(A2:A10),0)</f>
        <v/>
      </c>
    </row>
    <row r="14">
      <c r="C14" s="16" t="inlineStr">
        <is>
          <t>Summe erwartete Kosten</t>
        </is>
      </c>
      <c r="F14" s="39">
        <f>SUM(V2:V10)</f>
        <v/>
      </c>
    </row>
    <row r="15">
      <c r="C15" s="16" t="inlineStr">
        <is>
          <t>Summe tatsächliche Kosten</t>
        </is>
      </c>
      <c r="F15" s="39">
        <f>SUM(W2:W10)</f>
        <v/>
      </c>
    </row>
    <row r="16">
      <c r="C16" s="16" t="inlineStr">
        <is>
          <t>Durchschnittliche tatsächliche Kosten</t>
        </is>
      </c>
      <c r="F16" s="39">
        <f>IFERROR(AVERAGE(W2:W10),0)</f>
        <v/>
      </c>
    </row>
  </sheetData>
  <conditionalFormatting sqref="R2:R10">
    <cfRule type="expression" priority="1" dxfId="0" stopIfTrue="1">
      <formula>AND($R2&lt;&gt;"",$R2&lt;0)</formula>
    </cfRule>
    <cfRule type="expression" priority="2" dxfId="1" stopIfTrue="1">
      <formula>AND($R2&lt;&gt;"",$R2&gt;=0,$R2&lt;=7)</formula>
    </cfRule>
  </conditionalFormatting>
  <conditionalFormatting sqref="S2:S10">
    <cfRule type="expression" priority="3" dxfId="2" stopIfTrue="1">
      <formula>$S2="Erledigt"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20" customWidth="1" min="3" max="3"/>
    <col width="20" customWidth="1" min="4" max="4"/>
    <col width="4" customWidth="1" min="5" max="5"/>
    <col width="16" customWidth="1" min="6" max="6"/>
    <col width="16" customWidth="1" min="7" max="7"/>
    <col width="16" customWidth="1" min="8" max="8"/>
  </cols>
  <sheetData>
    <row r="1">
      <c r="A1" s="19" t="inlineStr">
        <is>
          <t>Dashboard – Nachbarschaftliche Rückschnitt-Aufforderungen 2026</t>
        </is>
      </c>
    </row>
    <row r="2"/>
    <row r="3">
      <c r="A3" s="1" t="inlineStr">
        <is>
          <t>Gesamtzahl Vorgänge</t>
        </is>
      </c>
      <c r="C3" s="1" t="inlineStr">
        <is>
          <t>Offene Vorgänge</t>
        </is>
      </c>
      <c r="E3" s="1" t="inlineStr">
        <is>
          <t>Erledigte Vorgänge</t>
        </is>
      </c>
      <c r="G3" s="1" t="inlineStr">
        <is>
          <t>Überfällige Fristen</t>
        </is>
      </c>
    </row>
    <row r="4">
      <c r="A4" s="20">
        <f>COUNTA(Vorgänge!A2:A10)</f>
        <v/>
      </c>
      <c r="C4" s="20">
        <f>COUNTIF(Vorgänge!S2:S10,"Offen")</f>
        <v/>
      </c>
      <c r="E4" s="20">
        <f>COUNTIF(Vorgänge!S2:S10,"Erledigt")</f>
        <v/>
      </c>
      <c r="G4" s="20">
        <f>COUNTIF(Vorgänge!R2:R10,"&lt;0")</f>
        <v/>
      </c>
    </row>
    <row r="5"/>
    <row r="6">
      <c r="A6" s="1" t="inlineStr">
        <is>
          <t>Erledigungsquote</t>
        </is>
      </c>
      <c r="C6" s="1" t="inlineStr">
        <is>
          <t>Erwartete Gesamtkosten</t>
        </is>
      </c>
      <c r="E6" s="1" t="inlineStr">
        <is>
          <t>Tatsächliche Gesamtkosten</t>
        </is>
      </c>
      <c r="G6" s="1" t="inlineStr">
        <is>
          <t>Durchschnittliche Kosten</t>
        </is>
      </c>
    </row>
    <row r="7">
      <c r="A7" s="40">
        <f>IFERROR(COUNTIF(Vorgänge!S2:S10,"Erledigt")/COUNTA(Vorgänge!A2:A10),0)</f>
        <v/>
      </c>
      <c r="C7" s="41">
        <f>SUM(Vorgänge!V2:V10)</f>
        <v/>
      </c>
      <c r="E7" s="41">
        <f>SUM(Vorgänge!W2:W10)</f>
        <v/>
      </c>
      <c r="G7" s="41">
        <f>IFERROR(AVERAGE(Vorgänge!W2:W10),0)</f>
        <v/>
      </c>
    </row>
    <row r="8"/>
    <row r="9"/>
    <row r="10">
      <c r="A10" s="15" t="inlineStr">
        <is>
          <t>Vorgänge nach Status</t>
        </is>
      </c>
    </row>
    <row r="11">
      <c r="A11" s="23" t="inlineStr">
        <is>
          <t>Status</t>
        </is>
      </c>
      <c r="B11" s="23" t="inlineStr">
        <is>
          <t>Anzahl</t>
        </is>
      </c>
    </row>
    <row r="12">
      <c r="A12" s="24" t="inlineStr">
        <is>
          <t>Offen</t>
        </is>
      </c>
      <c r="B12" s="25">
        <f>COUNTIF(Vorgänge!S2:S10,A12)</f>
        <v/>
      </c>
    </row>
    <row r="13">
      <c r="A13" s="24" t="inlineStr">
        <is>
          <t>Aufforderung versendet</t>
        </is>
      </c>
      <c r="B13" s="25">
        <f>COUNTIF(Vorgänge!S2:S10,A13)</f>
        <v/>
      </c>
    </row>
    <row r="14">
      <c r="A14" s="24" t="inlineStr">
        <is>
          <t>Rückmeldung erhalten</t>
        </is>
      </c>
      <c r="B14" s="25">
        <f>COUNTIF(Vorgänge!S2:S10,A14)</f>
        <v/>
      </c>
    </row>
    <row r="15">
      <c r="A15" s="24" t="inlineStr">
        <is>
          <t>Erledigt</t>
        </is>
      </c>
      <c r="B15" s="25">
        <f>COUNTIF(Vorgänge!S2:S10,A15)</f>
        <v/>
      </c>
    </row>
    <row r="16">
      <c r="A16" s="24" t="inlineStr">
        <is>
          <t>Eskalation erforderlich</t>
        </is>
      </c>
      <c r="B16" s="25">
        <f>COUNTIF(Vorgänge!S2:S10,A16)</f>
        <v/>
      </c>
    </row>
    <row r="17"/>
    <row r="18">
      <c r="A18" s="15" t="inlineStr">
        <is>
          <t>Vorgänge nach Ort</t>
        </is>
      </c>
    </row>
    <row r="19">
      <c r="A19" s="23" t="inlineStr">
        <is>
          <t>Ort</t>
        </is>
      </c>
      <c r="B19" s="23" t="inlineStr">
        <is>
          <t>Anzahl</t>
        </is>
      </c>
      <c r="C19" s="23" t="inlineStr">
        <is>
          <t>Erwartete Kosten</t>
        </is>
      </c>
      <c r="D19" s="23" t="inlineStr">
        <is>
          <t>Tatsächliche Kosten</t>
        </is>
      </c>
    </row>
    <row r="20">
      <c r="A20" s="24" t="inlineStr">
        <is>
          <t>Berlin</t>
        </is>
      </c>
      <c r="B20" s="25">
        <f>COUNTIF(Vorgänge!F2:F10,A20)</f>
        <v/>
      </c>
      <c r="C20" s="42">
        <f>SUMIF(Vorgänge!F2:F10,A20,Vorgänge!V2:V10)</f>
        <v/>
      </c>
      <c r="D20" s="42">
        <f>SUMIF(Vorgänge!F2:F10,A20,Vorgänge!W2:W10)</f>
        <v/>
      </c>
    </row>
    <row r="21">
      <c r="A21" s="24" t="inlineStr">
        <is>
          <t>München</t>
        </is>
      </c>
      <c r="B21" s="25">
        <f>COUNTIF(Vorgänge!F2:F10,A21)</f>
        <v/>
      </c>
      <c r="C21" s="42">
        <f>SUMIF(Vorgänge!F2:F10,A21,Vorgänge!V2:V10)</f>
        <v/>
      </c>
      <c r="D21" s="42">
        <f>SUMIF(Vorgänge!F2:F10,A21,Vorgänge!W2:W10)</f>
        <v/>
      </c>
    </row>
    <row r="22">
      <c r="A22" s="24" t="inlineStr">
        <is>
          <t>Hamburg</t>
        </is>
      </c>
      <c r="B22" s="25">
        <f>COUNTIF(Vorgänge!F2:F10,A22)</f>
        <v/>
      </c>
      <c r="C22" s="42">
        <f>SUMIF(Vorgänge!F2:F10,A22,Vorgänge!V2:V10)</f>
        <v/>
      </c>
      <c r="D22" s="42">
        <f>SUMIF(Vorgänge!F2:F10,A22,Vorgänge!W2:W10)</f>
        <v/>
      </c>
    </row>
    <row r="23">
      <c r="A23" s="24" t="inlineStr">
        <is>
          <t>Köln</t>
        </is>
      </c>
      <c r="B23" s="25">
        <f>COUNTIF(Vorgänge!F2:F10,A23)</f>
        <v/>
      </c>
      <c r="C23" s="42">
        <f>SUMIF(Vorgänge!F2:F10,A23,Vorgänge!V2:V10)</f>
        <v/>
      </c>
      <c r="D23" s="42">
        <f>SUMIF(Vorgänge!F2:F10,A23,Vorgänge!W2:W10)</f>
        <v/>
      </c>
    </row>
    <row r="24">
      <c r="A24" s="24" t="inlineStr">
        <is>
          <t>Frankfurt</t>
        </is>
      </c>
      <c r="B24" s="25">
        <f>COUNTIF(Vorgänge!F2:F10,A24)</f>
        <v/>
      </c>
      <c r="C24" s="42">
        <f>SUMIF(Vorgänge!F2:F10,A24,Vorgänge!V2:V10)</f>
        <v/>
      </c>
      <c r="D24" s="42">
        <f>SUMIF(Vorgänge!F2:F10,A24,Vorgänge!W2:W10)</f>
        <v/>
      </c>
    </row>
    <row r="25">
      <c r="A25" s="24" t="inlineStr">
        <is>
          <t>Stuttgart</t>
        </is>
      </c>
      <c r="B25" s="25">
        <f>COUNTIF(Vorgänge!F2:F10,A25)</f>
        <v/>
      </c>
      <c r="C25" s="42">
        <f>SUMIF(Vorgänge!F2:F10,A25,Vorgänge!V2:V10)</f>
        <v/>
      </c>
      <c r="D25" s="42">
        <f>SUMIF(Vorgänge!F2:F10,A25,Vorgänge!W2:W10)</f>
        <v/>
      </c>
    </row>
    <row r="26">
      <c r="A26" s="24" t="inlineStr">
        <is>
          <t>Düsseldorf</t>
        </is>
      </c>
      <c r="B26" s="25">
        <f>COUNTIF(Vorgänge!F2:F10,A26)</f>
        <v/>
      </c>
      <c r="C26" s="42">
        <f>SUMIF(Vorgänge!F2:F10,A26,Vorgänge!V2:V10)</f>
        <v/>
      </c>
      <c r="D26" s="42">
        <f>SUMIF(Vorgänge!F2:F10,A26,Vorgänge!W2:W10)</f>
        <v/>
      </c>
    </row>
    <row r="27">
      <c r="A27" s="24" t="inlineStr">
        <is>
          <t>Leipzig</t>
        </is>
      </c>
      <c r="B27" s="25">
        <f>COUNTIF(Vorgänge!F2:F10,A27)</f>
        <v/>
      </c>
      <c r="C27" s="42">
        <f>SUMIF(Vorgänge!F2:F10,A27,Vorgänge!V2:V10)</f>
        <v/>
      </c>
      <c r="D27" s="42">
        <f>SUMIF(Vorgänge!F2:F10,A27,Vorgänge!W2:W10)</f>
        <v/>
      </c>
    </row>
    <row r="28">
      <c r="A28" s="24" t="inlineStr">
        <is>
          <t>Dresden</t>
        </is>
      </c>
      <c r="B28" s="25">
        <f>COUNTIF(Vorgänge!F2:F10,A28)</f>
        <v/>
      </c>
      <c r="C28" s="42">
        <f>SUMIF(Vorgänge!F2:F10,A28,Vorgänge!V2:V10)</f>
        <v/>
      </c>
      <c r="D28" s="42">
        <f>SUMIF(Vorgänge!F2:F10,A28,Vorgänge!W2:W10)</f>
        <v/>
      </c>
    </row>
    <row r="29">
      <c r="A29" s="15" t="inlineStr">
        <is>
          <t>Weitere Kennzahlen</t>
        </is>
      </c>
    </row>
    <row r="30">
      <c r="A30" s="27" t="inlineStr">
        <is>
          <t>Fristen in den nächsten 7 Tagen</t>
        </is>
      </c>
      <c r="C30" s="28">
        <f>COUNTIFS(Vorgänge!R2:R10,"&gt;=0",Vorgänge!R2:R10,"&lt;=7")</f>
        <v/>
      </c>
    </row>
    <row r="31">
      <c r="A31" s="27" t="inlineStr">
        <is>
          <t>Anteil mit vorhandener Dokumentation</t>
        </is>
      </c>
      <c r="C31" s="38">
        <f>IFERROR(COUNTIF(Vorgänge!Y2:Y10,"Ja")/COUNTA(Vorgänge!A2:A10),0)</f>
        <v/>
      </c>
    </row>
    <row r="32">
      <c r="A32" s="27" t="inlineStr">
        <is>
          <t>Kosten Eskalationsstufe 2 (erwartet)</t>
        </is>
      </c>
      <c r="C32" s="39">
        <f>SUMIF(Vorgänge!Z2:Z10,"2*",Vorgänge!V2:V10)</f>
        <v/>
      </c>
    </row>
    <row r="33">
      <c r="A33" s="27" t="inlineStr">
        <is>
          <t>Kosten Eskalationsstufe 2 (tatsächlich)</t>
        </is>
      </c>
      <c r="C33" s="39">
        <f>SUMIF(Vorgänge!Z2:Z10,"2*",Vorgänge!W2:W10)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30" customWidth="1" min="4" max="4"/>
    <col width="20" customWidth="1" min="5" max="5"/>
    <col width="34" customWidth="1" min="6" max="6"/>
    <col width="18" customWidth="1" min="7" max="7"/>
    <col width="52" customWidth="1" min="8" max="8"/>
  </cols>
  <sheetData>
    <row r="1" ht="28" customHeight="1">
      <c r="A1" s="1" t="inlineStr">
        <is>
          <t>Ort</t>
        </is>
      </c>
      <c r="B1" s="1" t="inlineStr">
        <is>
          <t>Ansprechpartner</t>
        </is>
      </c>
      <c r="C1" s="1" t="inlineStr">
        <is>
          <t>Telefon</t>
        </is>
      </c>
      <c r="D1" s="1" t="inlineStr">
        <is>
          <t>E-Mail</t>
        </is>
      </c>
      <c r="E1" s="1" t="inlineStr">
        <is>
          <t>Bevorzugte Kontaktart</t>
        </is>
      </c>
      <c r="F1" s="1" t="inlineStr">
        <is>
          <t>Zuständigkeit</t>
        </is>
      </c>
      <c r="G1" s="1" t="inlineStr">
        <is>
          <t>Letzte Kontaktaufnahme</t>
        </is>
      </c>
      <c r="H1" s="1" t="inlineStr">
        <is>
          <t>Datenschutz-Hinweis</t>
        </is>
      </c>
    </row>
    <row r="2">
      <c r="A2" s="2" t="inlineStr">
        <is>
          <t>Berlin</t>
        </is>
      </c>
      <c r="B2" s="2" t="inlineStr">
        <is>
          <t>Hausverwaltung Spree GmbH, Herr Krüger</t>
        </is>
      </c>
      <c r="C2" s="2" t="inlineStr">
        <is>
          <t>030 / 555 12 34</t>
        </is>
      </c>
      <c r="D2" s="2" t="inlineStr">
        <is>
          <t>krueger@hv-spree.de</t>
        </is>
      </c>
      <c r="E2" s="2" t="inlineStr">
        <is>
          <t>E-Mail</t>
        </is>
      </c>
      <c r="F2" s="2" t="inlineStr">
        <is>
          <t>Verwaltung Berliner Bestände</t>
        </is>
      </c>
      <c r="G2" s="32" t="n">
        <v>46188</v>
      </c>
      <c r="H2" s="2" t="inlineStr">
        <is>
          <t>Daten nur zur Vorgangsbearbeitung gespeichert (Art. 6 Abs. 1 lit. b DSGVO)</t>
        </is>
      </c>
    </row>
    <row r="3">
      <c r="A3" s="10" t="inlineStr">
        <is>
          <t>München</t>
        </is>
      </c>
      <c r="B3" s="10" t="inlineStr">
        <is>
          <t>WEG Am Park, Frau Lehmann</t>
        </is>
      </c>
      <c r="C3" s="10" t="inlineStr">
        <is>
          <t>089 / 445 67 89</t>
        </is>
      </c>
      <c r="D3" s="10" t="inlineStr">
        <is>
          <t>lehmann@weg-ampark.de</t>
        </is>
      </c>
      <c r="E3" s="10" t="inlineStr">
        <is>
          <t>E-Mail</t>
        </is>
      </c>
      <c r="F3" s="10" t="inlineStr">
        <is>
          <t>Eigentümergemeinschaft Am Park</t>
        </is>
      </c>
      <c r="G3" s="36" t="n">
        <v>46170</v>
      </c>
      <c r="H3" s="10" t="inlineStr">
        <is>
          <t>Nur erforderliche Kontaktdaten erfasst, Zweckbindung beachten</t>
        </is>
      </c>
    </row>
    <row r="4">
      <c r="A4" s="2" t="inlineStr">
        <is>
          <t>Hamburg</t>
        </is>
      </c>
      <c r="B4" s="2" t="inlineStr">
        <is>
          <t>Verwalterbüro Hanse, Herr Petersen</t>
        </is>
      </c>
      <c r="C4" s="2" t="inlineStr">
        <is>
          <t>040 / 778 90 12</t>
        </is>
      </c>
      <c r="D4" s="2" t="inlineStr">
        <is>
          <t>petersen@hanse-verwaltung.de</t>
        </is>
      </c>
      <c r="E4" s="2" t="inlineStr">
        <is>
          <t>Telefon</t>
        </is>
      </c>
      <c r="F4" s="2" t="inlineStr">
        <is>
          <t>Verwaltung Elbchaussee</t>
        </is>
      </c>
      <c r="G4" s="32" t="n">
        <v>46175</v>
      </c>
      <c r="H4" s="2" t="inlineStr">
        <is>
          <t>Datenminimierung beachtet, Löschung nach Vorgangsabschluss prüfen</t>
        </is>
      </c>
    </row>
    <row r="5">
      <c r="A5" s="10" t="inlineStr">
        <is>
          <t>Köln</t>
        </is>
      </c>
      <c r="B5" s="10" t="inlineStr">
        <is>
          <t>Claudia Schäfer (privat)</t>
        </is>
      </c>
      <c r="C5" s="10" t="inlineStr">
        <is>
          <t>0221 / 334 45 56</t>
        </is>
      </c>
      <c r="D5" s="10" t="inlineStr">
        <is>
          <t>c.schaefer@example.de</t>
        </is>
      </c>
      <c r="E5" s="10" t="inlineStr">
        <is>
          <t>Einschreiben</t>
        </is>
      </c>
      <c r="F5" s="10" t="inlineStr">
        <is>
          <t>Private Eigentümerin Rheinstraße</t>
        </is>
      </c>
      <c r="G5" s="36" t="n">
        <v>46122</v>
      </c>
      <c r="H5" s="10" t="inlineStr">
        <is>
          <t>Private Daten vertraulich behandeln, keine Weitergabe an Dritte</t>
        </is>
      </c>
    </row>
    <row r="6">
      <c r="A6" s="2" t="inlineStr">
        <is>
          <t>Frankfurt</t>
        </is>
      </c>
      <c r="B6" s="2" t="inlineStr">
        <is>
          <t>Nicole Richter (privat)</t>
        </is>
      </c>
      <c r="C6" s="2" t="inlineStr">
        <is>
          <t>069 / 221 33 44</t>
        </is>
      </c>
      <c r="D6" s="2" t="inlineStr">
        <is>
          <t>n.richter@example.de</t>
        </is>
      </c>
      <c r="E6" s="2" t="inlineStr">
        <is>
          <t>Persönlich</t>
        </is>
      </c>
      <c r="F6" s="2" t="inlineStr">
        <is>
          <t>Private Eigentümerin Mainufer</t>
        </is>
      </c>
      <c r="G6" s="32" t="n">
        <v>46160</v>
      </c>
      <c r="H6" s="2" t="inlineStr">
        <is>
          <t>Nur zweckgebundene Nutzung gemäß DSGVO</t>
        </is>
      </c>
    </row>
    <row r="7">
      <c r="A7" s="10" t="inlineStr">
        <is>
          <t>Stuttgart</t>
        </is>
      </c>
      <c r="B7" s="10" t="inlineStr">
        <is>
          <t>Thomas Müller (privat)</t>
        </is>
      </c>
      <c r="C7" s="10" t="inlineStr">
        <is>
          <t>0711 / 998 77 66</t>
        </is>
      </c>
      <c r="D7" s="10" t="inlineStr">
        <is>
          <t>t.mueller@example.de</t>
        </is>
      </c>
      <c r="E7" s="10" t="inlineStr">
        <is>
          <t>E-Mail</t>
        </is>
      </c>
      <c r="F7" s="10" t="inlineStr">
        <is>
          <t>Privater Eigentümer Schlossstraße</t>
        </is>
      </c>
      <c r="G7" s="36" t="n">
        <v>46175</v>
      </c>
      <c r="H7" s="10" t="inlineStr">
        <is>
          <t>Einwilligung zur E-Mail-Kommunikation liegt vor</t>
        </is>
      </c>
    </row>
    <row r="8">
      <c r="A8" s="2" t="inlineStr">
        <is>
          <t>Düsseldorf</t>
        </is>
      </c>
      <c r="B8" s="2" t="inlineStr">
        <is>
          <t>Michael Fischer (privat)</t>
        </is>
      </c>
      <c r="C8" s="2" t="inlineStr">
        <is>
          <t>0211 / 556 78 90</t>
        </is>
      </c>
      <c r="D8" s="2" t="inlineStr">
        <is>
          <t>m.fischer@example.de</t>
        </is>
      </c>
      <c r="E8" s="2" t="inlineStr">
        <is>
          <t>Einschreiben</t>
        </is>
      </c>
      <c r="F8" s="2" t="inlineStr">
        <is>
          <t>Privater Eigentümer Rheinufer</t>
        </is>
      </c>
      <c r="G8" s="32" t="n">
        <v>46178</v>
      </c>
      <c r="H8" s="2" t="inlineStr">
        <is>
          <t>Kontakt nur schriftlich, Zustellnachweise archivieren</t>
        </is>
      </c>
    </row>
    <row r="9">
      <c r="A9" s="10" t="inlineStr">
        <is>
          <t>Leipzig</t>
        </is>
      </c>
      <c r="B9" s="10" t="inlineStr">
        <is>
          <t>Andrea Weber (privat)</t>
        </is>
      </c>
      <c r="C9" s="10" t="inlineStr">
        <is>
          <t>0341 / 112 23 34</t>
        </is>
      </c>
      <c r="D9" s="10" t="inlineStr">
        <is>
          <t>a.weber@example.de</t>
        </is>
      </c>
      <c r="E9" s="10" t="inlineStr">
        <is>
          <t>E-Mail</t>
        </is>
      </c>
      <c r="F9" s="10" t="inlineStr">
        <is>
          <t>Private Eigentümerin Karl-Liebknecht-Str.</t>
        </is>
      </c>
      <c r="G9" s="36" t="n">
        <v>46208</v>
      </c>
      <c r="H9" s="10" t="inlineStr">
        <is>
          <t>E-Mail-Verkehr zweckgebunden gespeichert</t>
        </is>
      </c>
    </row>
    <row r="10">
      <c r="A10" s="2" t="inlineStr">
        <is>
          <t>Dresden</t>
        </is>
      </c>
      <c r="B10" s="2" t="inlineStr">
        <is>
          <t>Stefan Wagner (privat)</t>
        </is>
      </c>
      <c r="C10" s="2" t="inlineStr">
        <is>
          <t>0351 / 667 88 99</t>
        </is>
      </c>
      <c r="D10" s="2" t="inlineStr">
        <is>
          <t>s.wagner@example.de</t>
        </is>
      </c>
      <c r="E10" s="2" t="inlineStr">
        <is>
          <t>Einschreiben</t>
        </is>
      </c>
      <c r="F10" s="2" t="inlineStr">
        <is>
          <t>Privater Eigentümer Altmarkt</t>
        </is>
      </c>
      <c r="G10" s="32" t="n">
        <v>46213</v>
      </c>
      <c r="H10" s="2" t="inlineStr">
        <is>
          <t>Daten nur bis zur Erledigung aufbewahren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s="29" t="inlineStr">
        <is>
          <t>Anleitung – Aufforderung an Nachbarn: Bäume zurückschneiden</t>
        </is>
      </c>
    </row>
    <row r="2"/>
    <row r="3">
      <c r="A3" s="30" t="inlineStr">
        <is>
          <t>Zweck der Arbeitsmappe</t>
        </is>
      </c>
    </row>
    <row r="4" ht="30" customHeight="1">
      <c r="A4" s="31" t="inlineStr">
        <is>
          <t>Dokumentation und Fristenkontrolle von Aufforderungen an Nachbarn, überhängende Äste, Hecken oder Bäume zurückzuschneiden. Die Vorlage ersetzt keine individuelle Rechtsberatung.</t>
        </is>
      </c>
      <c r="B4" s="43" t="n"/>
      <c r="C4" s="43" t="n"/>
      <c r="D4" s="43" t="n"/>
      <c r="E4" s="44" t="n"/>
    </row>
    <row r="5">
      <c r="A5" s="30" t="inlineStr">
        <is>
          <t>Blatt Vorgänge</t>
        </is>
      </c>
    </row>
    <row r="6" ht="30" customHeight="1">
      <c r="A6" s="31" t="inlineStr">
        <is>
          <t>Haupttabelle mit allen Vorgängen. Gelbe Zellen sind Eingabefelder. Frist in Tagen, Kostenabweichung, Eskalationsstufe und Zuständigkeit werden automatisch berechnet.</t>
        </is>
      </c>
      <c r="B6" s="43" t="n"/>
      <c r="C6" s="43" t="n"/>
      <c r="D6" s="43" t="n"/>
      <c r="E6" s="44" t="n"/>
    </row>
    <row r="7">
      <c r="A7" s="30" t="inlineStr">
        <is>
          <t>Blatt Dashboard</t>
        </is>
      </c>
    </row>
    <row r="8" ht="30" customHeight="1">
      <c r="A8" s="31" t="inlineStr">
        <is>
          <t>Kennzahlen, Auswertungstabellen und Diagramme für Hausverwaltung, Eigentümer oder Bevollmächtigte. Alle Werte aktualisieren sich automatisch.</t>
        </is>
      </c>
      <c r="B8" s="43" t="n"/>
      <c r="C8" s="43" t="n"/>
      <c r="D8" s="43" t="n"/>
      <c r="E8" s="44" t="n"/>
    </row>
    <row r="9">
      <c r="A9" s="30" t="inlineStr">
        <is>
          <t>Blatt Kontakte</t>
        </is>
      </c>
    </row>
    <row r="10" ht="30" customHeight="1">
      <c r="A10" s="31" t="inlineStr">
        <is>
          <t>Stammdaten der Ansprechpartner je Ort. Die Spalte „Zuständig“ im Blatt Vorgänge wird per Verweis aus diesem Blatt gefüllt.</t>
        </is>
      </c>
      <c r="B10" s="43" t="n"/>
      <c r="C10" s="43" t="n"/>
      <c r="D10" s="43" t="n"/>
      <c r="E10" s="44" t="n"/>
    </row>
    <row r="11">
      <c r="A11" s="30" t="inlineStr">
        <is>
          <t>Eingaben</t>
        </is>
      </c>
    </row>
    <row r="12" ht="30" customHeight="1">
      <c r="A12" s="31" t="inlineStr">
        <is>
          <t>Gelbe Zellen enthalten Eingabefelder. Datumsformat: TT.MM.JJJJ. Währungen im Format 1.234,56 €.</t>
        </is>
      </c>
      <c r="B12" s="43" t="n"/>
      <c r="C12" s="43" t="n"/>
      <c r="D12" s="43" t="n"/>
      <c r="E12" s="44" t="n"/>
    </row>
    <row r="13">
      <c r="A13" s="30" t="inlineStr">
        <is>
          <t>Fristen dokumentieren</t>
        </is>
      </c>
    </row>
    <row r="14" ht="30" customHeight="1">
      <c r="A14" s="31" t="inlineStr">
        <is>
          <t>Fristen nachweisbar dokumentieren, idealerweise mit Foto, Briefkopie oder Zustellnachweis (Einwurfeinschreiben).</t>
        </is>
      </c>
      <c r="B14" s="43" t="n"/>
      <c r="C14" s="43" t="n"/>
      <c r="D14" s="43" t="n"/>
      <c r="E14" s="44" t="n"/>
    </row>
    <row r="15">
      <c r="A15" s="30" t="inlineStr">
        <is>
          <t>Rechtliche Prüfung</t>
        </is>
      </c>
    </row>
    <row r="16" ht="30" customHeight="1">
      <c r="A16" s="31" t="inlineStr">
        <is>
          <t>Vor Rückschnitt prüfen, ob Baumschutzsatzung, Naturschutzrecht, Brut- und Nistzeiten oder landesrechtliche Regelungen betroffen sind. Relevante Grundlagen: Nachbarrechtsgesetz des Bundeslandes, § 910 BGB.</t>
        </is>
      </c>
      <c r="B16" s="43" t="n"/>
      <c r="C16" s="43" t="n"/>
      <c r="D16" s="43" t="n"/>
      <c r="E16" s="44" t="n"/>
    </row>
    <row r="17">
      <c r="A17" s="30" t="inlineStr">
        <is>
          <t>Keine eigenmächtigen Arbeiten</t>
        </is>
      </c>
    </row>
    <row r="18" ht="30" customHeight="1">
      <c r="A18" s="31" t="inlineStr">
        <is>
          <t>Keine eigenmächtigen Arbeiten auf dem Nachbargrundstück ohne rechtliche Prüfung. Der Selbsthilfeanspruch nach § 910 Abs. 2 BGB setzt einen fruchtlosen Fristablauf voraus.</t>
        </is>
      </c>
      <c r="B18" s="43" t="n"/>
      <c r="C18" s="43" t="n"/>
      <c r="D18" s="43" t="n"/>
      <c r="E18" s="44" t="n"/>
    </row>
    <row r="19">
      <c r="A19" s="30" t="inlineStr">
        <is>
          <t>Pflege der Daten</t>
        </is>
      </c>
    </row>
    <row r="20" ht="30" customHeight="1">
      <c r="A20" s="31" t="inlineStr">
        <is>
          <t>Status regelmäßig aktualisieren (Offen, Aufforderung versendet, Rückmeldung erhalten, Erledigt, Eskalation erforderlich).</t>
        </is>
      </c>
      <c r="B20" s="43" t="n"/>
      <c r="C20" s="43" t="n"/>
      <c r="D20" s="43" t="n"/>
      <c r="E20" s="44" t="n"/>
    </row>
    <row r="21">
      <c r="A21" s="30" t="inlineStr">
        <is>
          <t>Datenschutz</t>
        </is>
      </c>
    </row>
    <row r="22" ht="30" customHeight="1">
      <c r="A22" s="31" t="inlineStr">
        <is>
          <t>Nur erforderliche personenbezogene Daten aufnehmen. DSGVO-Grundsätze wie Zweckbindung und Datenminimierung beachten; Daten nach Abschluss prüfen und ggf. löschen.</t>
        </is>
      </c>
      <c r="B22" s="43" t="n"/>
      <c r="C22" s="43" t="n"/>
      <c r="D22" s="43" t="n"/>
      <c r="E22" s="44" t="n"/>
    </row>
  </sheetData>
  <mergeCells count="11">
    <mergeCell ref="A1:E1"/>
    <mergeCell ref="A4:E4"/>
    <mergeCell ref="A6:E6"/>
    <mergeCell ref="A8:E8"/>
    <mergeCell ref="A10:E10"/>
    <mergeCell ref="A12:E12"/>
    <mergeCell ref="A14:E14"/>
    <mergeCell ref="A16:E16"/>
    <mergeCell ref="A18:E18"/>
    <mergeCell ref="A20:E20"/>
    <mergeCell ref="A22:E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2026-08-01T05:57:31Z</dcterms:created>
  <dcterms:modified xmlns:dcterms="http://purl.org/dc/terms/" xmlns:xsi="http://www.w3.org/2001/XMLSchema-instance" xsi:type="dcterms:W3CDTF">2026-08-01T05:57:31Z</dcterms:modified>
</cp:coreProperties>
</file>