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immelfälle" sheetId="1" state="visible" r:id="rId1"/>
    <sheet xmlns:r="http://schemas.openxmlformats.org/officeDocument/2006/relationships" name="Berechnung &amp; Übersicht" sheetId="2" state="visible" r:id="rId2"/>
    <sheet xmlns:r="http://schemas.openxmlformats.org/officeDocument/2006/relationships" name="Briefvorlage" sheetId="3" state="visible" r:id="rId3"/>
  </sheets>
  <definedNames>
    <definedName name="_xlnm._FilterDatabase" localSheetId="0" hidden="1">'Schimmelfälle'!$A$10:$AF$110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,0 %"/>
    <numFmt numFmtId="165" formatCode="#.##0,00 &quot;€&quot;"/>
    <numFmt numFmtId="166" formatCode="0,0"/>
    <numFmt numFmtId="167" formatCode="DD.MM.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C8102E"/>
      <sz val="11"/>
    </font>
    <font>
      <name val="Calibri"/>
      <b val="1"/>
      <color rgb="00DC2626"/>
      <sz val="10"/>
    </font>
  </fonts>
  <fills count="11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C4C73"/>
      </patternFill>
    </fill>
    <fill>
      <patternFill patternType="solid">
        <fgColor rgb="00E8F1FB"/>
      </patternFill>
    </fill>
    <fill>
      <patternFill patternType="solid">
        <fgColor rgb="00C8102E"/>
      </patternFill>
    </fill>
    <fill>
      <patternFill patternType="solid">
        <fgColor rgb="00FEE2E2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EEF2F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vertical="center" wrapText="1"/>
    </xf>
    <xf numFmtId="166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vertical="center" wrapText="1"/>
    </xf>
    <xf numFmtId="165" fontId="4" fillId="4" borderId="1" applyAlignment="1" pivotButton="0" quotePrefix="0" xfId="0">
      <alignment vertical="center" wrapText="1"/>
    </xf>
    <xf numFmtId="167" fontId="4" fillId="7" borderId="1" applyAlignment="1" pivotButton="0" quotePrefix="0" xfId="0">
      <alignment vertical="center" wrapText="1"/>
    </xf>
    <xf numFmtId="164" fontId="4" fillId="7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vertical="center" wrapText="1"/>
    </xf>
    <xf numFmtId="165" fontId="4" fillId="8" borderId="1" applyAlignment="1" pivotButton="0" quotePrefix="0" xfId="0">
      <alignment vertical="center" wrapText="1"/>
    </xf>
    <xf numFmtId="1" fontId="4" fillId="8" borderId="1" applyAlignment="1" pivotButton="0" quotePrefix="0" xfId="0">
      <alignment vertical="center" wrapText="1"/>
    </xf>
    <xf numFmtId="0" fontId="3" fillId="7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vertical="center" wrapText="1"/>
    </xf>
    <xf numFmtId="165" fontId="4" fillId="9" borderId="1" applyAlignment="1" pivotButton="0" quotePrefix="0" xfId="0">
      <alignment vertical="center" wrapText="1"/>
    </xf>
    <xf numFmtId="164" fontId="4" fillId="9" borderId="1" applyAlignment="1" pivotButton="0" quotePrefix="0" xfId="0">
      <alignment vertical="center" wrapText="1"/>
    </xf>
    <xf numFmtId="0" fontId="4" fillId="10" borderId="1" applyAlignment="1" pivotButton="0" quotePrefix="0" xfId="0">
      <alignment vertical="center" wrapText="1"/>
    </xf>
    <xf numFmtId="165" fontId="4" fillId="10" borderId="1" applyAlignment="1" pivotButton="0" quotePrefix="0" xfId="0">
      <alignment vertical="center" wrapText="1"/>
    </xf>
    <xf numFmtId="164" fontId="4" fillId="10" borderId="1" applyAlignment="1" pivotButton="0" quotePrefix="0" xfId="0">
      <alignment vertical="center" wrapText="1"/>
    </xf>
    <xf numFmtId="1" fontId="3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horizontal="left" vertical="center"/>
    </xf>
    <xf numFmtId="0" fontId="2" fillId="5" borderId="1" pivotButton="0" quotePrefix="0" xfId="0"/>
    <xf numFmtId="0" fontId="3" fillId="9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7" fontId="4" fillId="4" borderId="1" applyAlignment="1" pivotButton="0" quotePrefix="0" xfId="0">
      <alignment vertical="center" wrapText="1"/>
    </xf>
    <xf numFmtId="0" fontId="5" fillId="1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6" fillId="6" borderId="1" applyAlignment="1" pivotButton="0" quotePrefix="0" xfId="0">
      <alignment vertical="center" wrapText="1"/>
    </xf>
    <xf numFmtId="0" fontId="4" fillId="0" borderId="0" pivotButton="0" quotePrefix="0" xfId="0"/>
    <xf numFmtId="166" fontId="4" fillId="7" borderId="1" applyAlignment="1" pivotButton="0" quotePrefix="0" xfId="0">
      <alignment horizontal="center" vertical="center" wrapText="1"/>
    </xf>
    <xf numFmtId="167" fontId="4" fillId="7" borderId="1" applyAlignment="1" pivotButton="0" quotePrefix="0" xfId="0">
      <alignment vertical="center" wrapText="1"/>
    </xf>
    <xf numFmtId="167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Gesamtminderung je Stadt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'Berechnung &amp; Übersicht'!K3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'Berechnung &amp; Übersicht'!$J$4:$J$13</f>
            </numRef>
          </cat>
          <val>
            <numRef>
              <f>'Berechnung &amp; Übersicht'!$K$4:$K$13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Überschlägige Minderung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Fälle nach Mangelstatus</a:t>
            </a:r>
          </a:p>
        </rich>
      </tx>
    </title>
    <plotArea>
      <doughnutChart>
        <varyColors val="1"/>
        <ser>
          <idx val="0"/>
          <order val="0"/>
          <tx>
            <strRef>
              <f>'Berechnung &amp; Übersicht'!N3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'Berechnung &amp; Übersicht'!$M$4:$M$6</f>
            </numRef>
          </cat>
          <val>
            <numRef>
              <f>'Berechnung &amp; Übersicht'!$N$4:$N$6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Minderungsquote nach Raum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'Berechnung &amp; Übersicht'!Q3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'Berechnung &amp; Übersicht'!$P$4:$P$7</f>
            </numRef>
          </cat>
          <val>
            <numRef>
              <f>'Berechnung &amp; Übersicht'!$Q$4:$Q$7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Minderungsquote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16</col>
      <colOff>0</colOff>
      <row>18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9" customWidth="1" min="3" max="3"/>
    <col width="28" customWidth="1" min="4" max="4"/>
    <col width="10" customWidth="1" min="5" max="5"/>
    <col width="15" customWidth="1" min="6" max="6"/>
    <col width="16" customWidth="1" min="7" max="7"/>
    <col width="14" customWidth="1" min="8" max="8"/>
    <col width="20" customWidth="1" min="9" max="9"/>
    <col width="14" customWidth="1" min="10" max="10"/>
    <col width="14" customWidth="1" min="11" max="11"/>
    <col width="14" customWidth="1" min="12" max="12"/>
    <col width="17" customWidth="1" min="13" max="13"/>
    <col width="17" customWidth="1" min="14" max="14"/>
    <col width="21" customWidth="1" min="15" max="15"/>
    <col width="18" customWidth="1" min="16" max="16"/>
    <col width="17" customWidth="1" min="17" max="17"/>
    <col width="26" customWidth="1" min="18" max="18"/>
    <col width="20" customWidth="1" min="19" max="19"/>
    <col width="22" customWidth="1" min="20" max="20"/>
    <col width="22" customWidth="1" min="21" max="21"/>
    <col width="18" customWidth="1" min="22" max="22"/>
    <col width="14" customWidth="1" min="23" max="23"/>
    <col width="17" customWidth="1" min="24" max="24"/>
    <col width="16" customWidth="1" min="25" max="25"/>
    <col width="16" customWidth="1" min="26" max="26"/>
    <col width="15" customWidth="1" min="27" max="27"/>
    <col width="22" customWidth="1" min="28" max="28"/>
    <col width="18" customWidth="1" min="29" max="29"/>
    <col width="18" customWidth="1" min="30" max="30"/>
    <col width="34" customWidth="1" min="31" max="31"/>
    <col width="22" customWidth="1" min="32" max="32"/>
  </cols>
  <sheetData>
    <row r="1" ht="28" customHeight="1">
      <c r="A1" s="1" t="inlineStr">
        <is>
          <t>Mietminderung wegen Schimmel – Falldokumentation</t>
        </is>
      </c>
    </row>
    <row r="2"/>
    <row r="3">
      <c r="A3" s="2" t="inlineStr">
        <is>
          <t>Durchschnittliche Minderungsquote</t>
        </is>
      </c>
      <c r="C3" s="2" t="inlineStr">
        <is>
          <t>Offene Fälle</t>
        </is>
      </c>
      <c r="E3" s="2" t="inlineStr">
        <is>
          <t>Gesamte überschlägige Minderung</t>
        </is>
      </c>
      <c r="G3" s="2" t="inlineStr">
        <is>
          <t>Dokumentierte Fälle</t>
        </is>
      </c>
    </row>
    <row r="4">
      <c r="A4" s="3">
        <f>IFERROR(AVERAGE($X$11:$X$110),0)</f>
        <v/>
      </c>
      <c r="C4" s="4">
        <f>COUNTIF($V$11:$V$110,"Offen")</f>
        <v/>
      </c>
      <c r="E4" s="5">
        <f>SUM($AC$11:$AC$110)</f>
        <v/>
      </c>
      <c r="G4" s="4">
        <f>COUNTA($A$11:$A$110)</f>
        <v/>
      </c>
    </row>
    <row r="5"/>
    <row r="6" ht="32" customHeight="1">
      <c r="A6" s="6" t="inlineStr">
        <is>
          <t>Hinweis</t>
        </is>
      </c>
      <c r="B6" s="7" t="inlineStr">
        <is>
          <t>Gelbe Felder sind Eingaben. Blaue bzw. helle Felder werden automatisch berechnet. Die Minderungsquote ist nur ein Orientierungswert und sollte vor einer tatsächlichen Kürzung rechtlich geprüft werden.</t>
        </is>
      </c>
    </row>
    <row r="7"/>
    <row r="8"/>
    <row r="9"/>
    <row r="10" ht="44" customHeight="1">
      <c r="A10" s="8" t="inlineStr">
        <is>
          <t>Vorgangs-ID</t>
        </is>
      </c>
      <c r="B10" s="8" t="inlineStr">
        <is>
          <t>Mieter/in</t>
        </is>
      </c>
      <c r="C10" s="8" t="inlineStr">
        <is>
          <t>Vermieter/in</t>
        </is>
      </c>
      <c r="D10" s="8" t="inlineStr">
        <is>
          <t>Objektadresse</t>
        </is>
      </c>
      <c r="E10" s="8" t="inlineStr">
        <is>
          <t>PLZ</t>
        </is>
      </c>
      <c r="F10" s="8" t="inlineStr">
        <is>
          <t>Stadt</t>
        </is>
      </c>
      <c r="G10" s="8" t="inlineStr">
        <is>
          <t>Wohnungsgröße m²</t>
        </is>
      </c>
      <c r="H10" s="8" t="inlineStr">
        <is>
          <t>Kaltmiete</t>
        </is>
      </c>
      <c r="I10" s="8" t="inlineStr">
        <is>
          <t>Betriebskostenvorauszahlung</t>
        </is>
      </c>
      <c r="J10" s="8" t="inlineStr">
        <is>
          <t>Warmmiete</t>
        </is>
      </c>
      <c r="K10" s="8" t="inlineStr">
        <is>
          <t>Kaution</t>
        </is>
      </c>
      <c r="L10" s="8" t="inlineStr">
        <is>
          <t>Mietbeginn</t>
        </is>
      </c>
      <c r="M10" s="8" t="inlineStr">
        <is>
          <t>Schimmel entdeckt am</t>
        </is>
      </c>
      <c r="N10" s="8" t="inlineStr">
        <is>
          <t>Mangel angezeigt am</t>
        </is>
      </c>
      <c r="O10" s="8" t="inlineStr">
        <is>
          <t>Anzeigeart</t>
        </is>
      </c>
      <c r="P10" s="8" t="inlineStr">
        <is>
          <t>Betroffener Raum</t>
        </is>
      </c>
      <c r="Q10" s="8" t="inlineStr">
        <is>
          <t>Betroffene Fläche m²</t>
        </is>
      </c>
      <c r="R10" s="8" t="inlineStr">
        <is>
          <t>Ursache vermutet</t>
        </is>
      </c>
      <c r="S10" s="8" t="inlineStr">
        <is>
          <t>Fotos/Beweise vorhanden</t>
        </is>
      </c>
      <c r="T10" s="8" t="inlineStr">
        <is>
          <t>Gesundheitsbeeinträchtigung</t>
        </is>
      </c>
      <c r="U10" s="8" t="inlineStr">
        <is>
          <t>Behebung durch Vermieter am</t>
        </is>
      </c>
      <c r="V10" s="8" t="inlineStr">
        <is>
          <t>Mangelstatus</t>
        </is>
      </c>
      <c r="W10" s="8" t="inlineStr">
        <is>
          <t>Frist bis</t>
        </is>
      </c>
      <c r="X10" s="8" t="inlineStr">
        <is>
          <t>Minderungsquote %</t>
        </is>
      </c>
      <c r="Y10" s="8" t="inlineStr">
        <is>
          <t>Minderungsbeginn</t>
        </is>
      </c>
      <c r="Z10" s="8" t="inlineStr">
        <is>
          <t>Minderungsende</t>
        </is>
      </c>
      <c r="AA10" s="8" t="inlineStr">
        <is>
          <t>Minderungstage</t>
        </is>
      </c>
      <c r="AB10" s="8" t="inlineStr">
        <is>
          <t>Monatliche Mietminderung</t>
        </is>
      </c>
      <c r="AC10" s="8" t="inlineStr">
        <is>
          <t>Gesamtminderung</t>
        </is>
      </c>
      <c r="AD10" s="8" t="inlineStr">
        <is>
          <t>Briefstatus</t>
        </is>
      </c>
      <c r="AE10" s="8" t="inlineStr">
        <is>
          <t>Notizen</t>
        </is>
      </c>
      <c r="AF10" s="8" t="inlineStr">
        <is>
          <t>Bearbeitungsdauer (Tage)</t>
        </is>
      </c>
    </row>
    <row r="11">
      <c r="A11" s="9" t="inlineStr">
        <is>
          <t>SM-2026-001</t>
        </is>
      </c>
      <c r="B11" s="10" t="inlineStr">
        <is>
          <t>Thomas Müller</t>
        </is>
      </c>
      <c r="C11" s="10" t="inlineStr">
        <is>
          <t>Hausverwaltung Berlin Mitte GmbH</t>
        </is>
      </c>
      <c r="D11" s="10" t="inlineStr">
        <is>
          <t>Prenzlauer Allee 118</t>
        </is>
      </c>
      <c r="E11" s="9" t="inlineStr">
        <is>
          <t>10405</t>
        </is>
      </c>
      <c r="F11" s="9" t="inlineStr">
        <is>
          <t>Berlin</t>
        </is>
      </c>
      <c r="G11" s="37" t="n">
        <v>68</v>
      </c>
      <c r="H11" s="12" t="n">
        <v>1250</v>
      </c>
      <c r="I11" s="12" t="n">
        <v>240</v>
      </c>
      <c r="J11" s="13">
        <f>IF(OR(H11="",I11=""),"",H11+I11)</f>
        <v/>
      </c>
      <c r="K11" s="12" t="n">
        <v>3750</v>
      </c>
      <c r="L11" s="38" t="n">
        <v>46039</v>
      </c>
      <c r="M11" s="38" t="n">
        <v>46224</v>
      </c>
      <c r="N11" s="38" t="n">
        <v>46229</v>
      </c>
      <c r="O11" s="9" t="inlineStr">
        <is>
          <t>E-Mail</t>
        </is>
      </c>
      <c r="P11" s="9" t="inlineStr">
        <is>
          <t>Schlafzimmer</t>
        </is>
      </c>
      <c r="Q11" s="37" t="n">
        <v>4.5</v>
      </c>
      <c r="R11" s="10" t="inlineStr">
        <is>
          <t>Wärmebrücke</t>
        </is>
      </c>
      <c r="S11" s="9" t="inlineStr">
        <is>
          <t>Ja</t>
        </is>
      </c>
      <c r="T11" s="9" t="inlineStr">
        <is>
          <t>Ja</t>
        </is>
      </c>
      <c r="U11" s="38" t="n"/>
      <c r="V11" s="9" t="inlineStr">
        <is>
          <t>Offen</t>
        </is>
      </c>
      <c r="W11" s="38" t="n">
        <v>46256</v>
      </c>
      <c r="X11" s="15" t="n">
        <v>0.15</v>
      </c>
      <c r="Y11" s="38" t="n">
        <v>46229</v>
      </c>
      <c r="Z11" s="38" t="n">
        <v>46259</v>
      </c>
      <c r="AA11" s="16">
        <f>IF(OR(Y11="",Z11=""),"",Z11-Y11+1)</f>
        <v/>
      </c>
      <c r="AB11" s="13">
        <f>IF(OR(J11="",X11=""),"",J11*X11)</f>
        <v/>
      </c>
      <c r="AC11" s="13">
        <f>IF(OR(AB11="",AA11=""),"",IFERROR(AB11*AA11/30,0))</f>
        <v/>
      </c>
      <c r="AD11" s="9" t="inlineStr">
        <is>
          <t>Entwurf</t>
        </is>
      </c>
      <c r="AE11" s="10" t="inlineStr">
        <is>
          <t>Dunkle Flecken an Außenwand, Fotos vorhanden.</t>
        </is>
      </c>
      <c r="AF11" s="16">
        <f>IF(OR(N11="",U11=""),"",U11-N11)</f>
        <v/>
      </c>
    </row>
    <row r="12">
      <c r="A12" s="9" t="inlineStr">
        <is>
          <t>SM-2026-002</t>
        </is>
      </c>
      <c r="B12" s="10" t="inlineStr">
        <is>
          <t>Sabine Schneider</t>
        </is>
      </c>
      <c r="C12" s="10" t="inlineStr">
        <is>
          <t>Münchner Wohnraumverwaltung KG</t>
        </is>
      </c>
      <c r="D12" s="10" t="inlineStr">
        <is>
          <t>Hohenzollernstraße 72</t>
        </is>
      </c>
      <c r="E12" s="9" t="inlineStr">
        <is>
          <t>80796</t>
        </is>
      </c>
      <c r="F12" s="9" t="inlineStr">
        <is>
          <t>München</t>
        </is>
      </c>
      <c r="G12" s="37" t="n">
        <v>54</v>
      </c>
      <c r="H12" s="12" t="n">
        <v>1120</v>
      </c>
      <c r="I12" s="12" t="n">
        <v>210</v>
      </c>
      <c r="J12" s="17">
        <f>IF(OR(H12="",I12=""),"",H12+I12)</f>
        <v/>
      </c>
      <c r="K12" s="12" t="n">
        <v>3360</v>
      </c>
      <c r="L12" s="38" t="n">
        <v>46054</v>
      </c>
      <c r="M12" s="38" t="n">
        <v>46237</v>
      </c>
      <c r="N12" s="38" t="n">
        <v>46241</v>
      </c>
      <c r="O12" s="9" t="inlineStr">
        <is>
          <t>Einwurf-Einschreiben</t>
        </is>
      </c>
      <c r="P12" s="9" t="inlineStr">
        <is>
          <t>Bad</t>
        </is>
      </c>
      <c r="Q12" s="37" t="n">
        <v>2.2</v>
      </c>
      <c r="R12" s="10" t="inlineStr">
        <is>
          <t>Undichte Silikonfugen</t>
        </is>
      </c>
      <c r="S12" s="9" t="inlineStr">
        <is>
          <t>Ja</t>
        </is>
      </c>
      <c r="T12" s="9" t="inlineStr">
        <is>
          <t>Nein</t>
        </is>
      </c>
      <c r="U12" s="38" t="n"/>
      <c r="V12" s="9" t="inlineStr">
        <is>
          <t>In Bearbeitung</t>
        </is>
      </c>
      <c r="W12" s="38" t="n">
        <v>46264</v>
      </c>
      <c r="X12" s="15" t="n">
        <v>0.1</v>
      </c>
      <c r="Y12" s="38" t="n">
        <v>46241</v>
      </c>
      <c r="Z12" s="38" t="n">
        <v>46259</v>
      </c>
      <c r="AA12" s="18">
        <f>IF(OR(Y12="",Z12=""),"",Z12-Y12+1)</f>
        <v/>
      </c>
      <c r="AB12" s="17">
        <f>IF(OR(J12="",X12=""),"",J12*X12)</f>
        <v/>
      </c>
      <c r="AC12" s="17">
        <f>IF(OR(AB12="",AA12=""),"",IFERROR(AB12*AA12/30,0))</f>
        <v/>
      </c>
      <c r="AD12" s="9" t="inlineStr">
        <is>
          <t>Versendet</t>
        </is>
      </c>
      <c r="AE12" s="10" t="inlineStr">
        <is>
          <t>Schimmelbildung an Decke über Dusche.</t>
        </is>
      </c>
      <c r="AF12" s="18">
        <f>IF(OR(N12="",U12=""),"",U12-N12)</f>
        <v/>
      </c>
    </row>
    <row r="13">
      <c r="A13" s="9" t="inlineStr">
        <is>
          <t>SM-2026-003</t>
        </is>
      </c>
      <c r="B13" s="10" t="inlineStr">
        <is>
          <t>Michael Fischer</t>
        </is>
      </c>
      <c r="C13" s="10" t="inlineStr">
        <is>
          <t>Elbimmobilien Verwaltung GmbH</t>
        </is>
      </c>
      <c r="D13" s="10" t="inlineStr">
        <is>
          <t>Lübecker Straße 35</t>
        </is>
      </c>
      <c r="E13" s="9" t="inlineStr">
        <is>
          <t>22087</t>
        </is>
      </c>
      <c r="F13" s="9" t="inlineStr">
        <is>
          <t>Hamburg</t>
        </is>
      </c>
      <c r="G13" s="37" t="n">
        <v>73</v>
      </c>
      <c r="H13" s="12" t="n">
        <v>1390</v>
      </c>
      <c r="I13" s="12" t="n">
        <v>265</v>
      </c>
      <c r="J13" s="13">
        <f>IF(OR(H13="",I13=""),"",H13+I13)</f>
        <v/>
      </c>
      <c r="K13" s="12" t="n">
        <v>4170</v>
      </c>
      <c r="L13" s="38" t="n">
        <v>46044</v>
      </c>
      <c r="M13" s="38" t="n">
        <v>46169</v>
      </c>
      <c r="N13" s="38" t="n">
        <v>46175</v>
      </c>
      <c r="O13" s="9" t="inlineStr">
        <is>
          <t>Brief</t>
        </is>
      </c>
      <c r="P13" s="9" t="inlineStr">
        <is>
          <t>Wohnzimmer</t>
        </is>
      </c>
      <c r="Q13" s="37" t="n">
        <v>6.8</v>
      </c>
      <c r="R13" s="10" t="inlineStr">
        <is>
          <t>Feuchtigkeit aus Außenwand</t>
        </is>
      </c>
      <c r="S13" s="9" t="inlineStr">
        <is>
          <t>Ja</t>
        </is>
      </c>
      <c r="T13" s="9" t="inlineStr">
        <is>
          <t>Ja</t>
        </is>
      </c>
      <c r="U13" s="38" t="n">
        <v>46214</v>
      </c>
      <c r="V13" s="9" t="inlineStr">
        <is>
          <t>Behoben</t>
        </is>
      </c>
      <c r="W13" s="38" t="n">
        <v>46194</v>
      </c>
      <c r="X13" s="15" t="n">
        <v>0.2</v>
      </c>
      <c r="Y13" s="38" t="n">
        <v>46175</v>
      </c>
      <c r="Z13" s="38" t="n">
        <v>46214</v>
      </c>
      <c r="AA13" s="16">
        <f>IF(OR(Y13="",Z13=""),"",Z13-Y13+1)</f>
        <v/>
      </c>
      <c r="AB13" s="13">
        <f>IF(OR(J13="",X13=""),"",J13*X13)</f>
        <v/>
      </c>
      <c r="AC13" s="13">
        <f>IF(OR(AB13="",AA13=""),"",IFERROR(AB13*AA13/30,0))</f>
        <v/>
      </c>
      <c r="AD13" s="9" t="inlineStr">
        <is>
          <t>Antwort erhalten</t>
        </is>
      </c>
      <c r="AE13" s="10" t="inlineStr">
        <is>
          <t>Fachfirma hat Wand geöffnet und getrocknet.</t>
        </is>
      </c>
      <c r="AF13" s="16">
        <f>IF(OR(N13="",U13=""),"",U13-N13)</f>
        <v/>
      </c>
    </row>
    <row r="14">
      <c r="A14" s="9" t="inlineStr">
        <is>
          <t>SM-2026-004</t>
        </is>
      </c>
      <c r="B14" s="10" t="inlineStr">
        <is>
          <t>Andrea Weber</t>
        </is>
      </c>
      <c r="C14" s="10" t="inlineStr">
        <is>
          <t>Kölner Mietverwaltung GmbH</t>
        </is>
      </c>
      <c r="D14" s="10" t="inlineStr">
        <is>
          <t>Aachener Straße 226</t>
        </is>
      </c>
      <c r="E14" s="9" t="inlineStr">
        <is>
          <t>50931</t>
        </is>
      </c>
      <c r="F14" s="9" t="inlineStr">
        <is>
          <t>Köln</t>
        </is>
      </c>
      <c r="G14" s="37" t="n">
        <v>61</v>
      </c>
      <c r="H14" s="12" t="n">
        <v>1080</v>
      </c>
      <c r="I14" s="12" t="n">
        <v>230</v>
      </c>
      <c r="J14" s="17">
        <f>IF(OR(H14="",I14=""),"",H14+I14)</f>
        <v/>
      </c>
      <c r="K14" s="12" t="n">
        <v>3240</v>
      </c>
      <c r="L14" s="38" t="n">
        <v>46049</v>
      </c>
      <c r="M14" s="38" t="n">
        <v>46211</v>
      </c>
      <c r="N14" s="38" t="n">
        <v>46216</v>
      </c>
      <c r="O14" s="9" t="inlineStr">
        <is>
          <t>E-Mail</t>
        </is>
      </c>
      <c r="P14" s="9" t="inlineStr">
        <is>
          <t>Küche</t>
        </is>
      </c>
      <c r="Q14" s="37" t="n">
        <v>3.1</v>
      </c>
      <c r="R14" s="10" t="inlineStr">
        <is>
          <t>Defekte Abluftanlage</t>
        </is>
      </c>
      <c r="S14" s="9" t="inlineStr">
        <is>
          <t>Nein</t>
        </is>
      </c>
      <c r="T14" s="9" t="inlineStr">
        <is>
          <t>Nein</t>
        </is>
      </c>
      <c r="U14" s="38" t="n"/>
      <c r="V14" s="9" t="inlineStr">
        <is>
          <t>Offen</t>
        </is>
      </c>
      <c r="W14" s="38" t="n">
        <v>46244</v>
      </c>
      <c r="X14" s="15" t="n">
        <v>0.08</v>
      </c>
      <c r="Y14" s="38" t="n">
        <v>46216</v>
      </c>
      <c r="Z14" s="38" t="n">
        <v>46259</v>
      </c>
      <c r="AA14" s="18">
        <f>IF(OR(Y14="",Z14=""),"",Z14-Y14+1)</f>
        <v/>
      </c>
      <c r="AB14" s="17">
        <f>IF(OR(J14="",X14=""),"",J14*X14)</f>
        <v/>
      </c>
      <c r="AC14" s="17">
        <f>IF(OR(AB14="",AA14=""),"",IFERROR(AB14*AA14/30,0))</f>
        <v/>
      </c>
      <c r="AD14" s="9" t="inlineStr">
        <is>
          <t>Entwurf</t>
        </is>
      </c>
      <c r="AE14" s="10" t="inlineStr">
        <is>
          <t>Geruch und kleine Punkte hinter Küchenzeile.</t>
        </is>
      </c>
      <c r="AF14" s="18">
        <f>IF(OR(N14="",U14=""),"",U14-N14)</f>
        <v/>
      </c>
    </row>
    <row r="15">
      <c r="A15" s="9" t="inlineStr">
        <is>
          <t>SM-2026-005</t>
        </is>
      </c>
      <c r="B15" s="10" t="inlineStr">
        <is>
          <t>Stefan Wagner</t>
        </is>
      </c>
      <c r="C15" s="10" t="inlineStr">
        <is>
          <t>Mainblick Immobilien GmbH</t>
        </is>
      </c>
      <c r="D15" s="10" t="inlineStr">
        <is>
          <t>Wittelsbacherallee 44</t>
        </is>
      </c>
      <c r="E15" s="9" t="inlineStr">
        <is>
          <t>60316</t>
        </is>
      </c>
      <c r="F15" s="9" t="inlineStr">
        <is>
          <t>Frankfurt</t>
        </is>
      </c>
      <c r="G15" s="37" t="n">
        <v>82</v>
      </c>
      <c r="H15" s="12" t="n">
        <v>1570</v>
      </c>
      <c r="I15" s="12" t="n">
        <v>310</v>
      </c>
      <c r="J15" s="13">
        <f>IF(OR(H15="",I15=""),"",H15+I15)</f>
        <v/>
      </c>
      <c r="K15" s="12" t="n">
        <v>4710</v>
      </c>
      <c r="L15" s="38" t="n">
        <v>46041</v>
      </c>
      <c r="M15" s="38" t="n">
        <v>46134</v>
      </c>
      <c r="N15" s="38" t="n">
        <v>46141</v>
      </c>
      <c r="O15" s="9" t="inlineStr">
        <is>
          <t>Einwurf-Einschreiben</t>
        </is>
      </c>
      <c r="P15" s="9" t="inlineStr">
        <is>
          <t>Schlafzimmer</t>
        </is>
      </c>
      <c r="Q15" s="37" t="n">
        <v>5.6</v>
      </c>
      <c r="R15" s="10" t="inlineStr">
        <is>
          <t>Wärmebrücke</t>
        </is>
      </c>
      <c r="S15" s="9" t="inlineStr">
        <is>
          <t>Ja</t>
        </is>
      </c>
      <c r="T15" s="9" t="inlineStr">
        <is>
          <t>Ja</t>
        </is>
      </c>
      <c r="U15" s="38" t="n">
        <v>46189</v>
      </c>
      <c r="V15" s="9" t="inlineStr">
        <is>
          <t>Behoben</t>
        </is>
      </c>
      <c r="W15" s="38" t="n">
        <v>46164</v>
      </c>
      <c r="X15" s="15" t="n">
        <v>0.25</v>
      </c>
      <c r="Y15" s="38" t="n">
        <v>46141</v>
      </c>
      <c r="Z15" s="38" t="n">
        <v>46189</v>
      </c>
      <c r="AA15" s="16">
        <f>IF(OR(Y15="",Z15=""),"",Z15-Y15+1)</f>
        <v/>
      </c>
      <c r="AB15" s="13">
        <f>IF(OR(J15="",X15=""),"",J15*X15)</f>
        <v/>
      </c>
      <c r="AC15" s="13">
        <f>IF(OR(AB15="",AA15=""),"",IFERROR(AB15*AA15/30,0))</f>
        <v/>
      </c>
      <c r="AD15" s="9" t="inlineStr">
        <is>
          <t>Antwort erhalten</t>
        </is>
      </c>
      <c r="AE15" s="10" t="inlineStr">
        <is>
          <t>Sanierung der Außenwand abgeschlossen.</t>
        </is>
      </c>
      <c r="AF15" s="16">
        <f>IF(OR(N15="",U15=""),"",U15-N15)</f>
        <v/>
      </c>
    </row>
    <row r="16">
      <c r="A16" s="9" t="inlineStr">
        <is>
          <t>SM-2026-006</t>
        </is>
      </c>
      <c r="B16" s="10" t="inlineStr">
        <is>
          <t>Petra Becker</t>
        </is>
      </c>
      <c r="C16" s="10" t="inlineStr">
        <is>
          <t>Stuttgarter Hausservice GmbH</t>
        </is>
      </c>
      <c r="D16" s="10" t="inlineStr">
        <is>
          <t>Rotebühlstraße 91</t>
        </is>
      </c>
      <c r="E16" s="9" t="inlineStr">
        <is>
          <t>70178</t>
        </is>
      </c>
      <c r="F16" s="9" t="inlineStr">
        <is>
          <t>Stuttgart</t>
        </is>
      </c>
      <c r="G16" s="37" t="n">
        <v>59</v>
      </c>
      <c r="H16" s="12" t="n">
        <v>1180</v>
      </c>
      <c r="I16" s="12" t="n">
        <v>245</v>
      </c>
      <c r="J16" s="17">
        <f>IF(OR(H16="",I16=""),"",H16+I16)</f>
        <v/>
      </c>
      <c r="K16" s="12" t="n">
        <v>3540</v>
      </c>
      <c r="L16" s="38" t="n">
        <v>46059</v>
      </c>
      <c r="M16" s="38" t="n">
        <v>46242</v>
      </c>
      <c r="N16" s="38" t="n">
        <v>46246</v>
      </c>
      <c r="O16" s="9" t="inlineStr">
        <is>
          <t>Persönlich</t>
        </is>
      </c>
      <c r="P16" s="9" t="inlineStr">
        <is>
          <t>Bad</t>
        </is>
      </c>
      <c r="Q16" s="37" t="n">
        <v>1.7</v>
      </c>
      <c r="R16" s="10" t="inlineStr">
        <is>
          <t>Unzureichende Lüftung</t>
        </is>
      </c>
      <c r="S16" s="9" t="inlineStr">
        <is>
          <t>Ja</t>
        </is>
      </c>
      <c r="T16" s="9" t="inlineStr">
        <is>
          <t>Nein</t>
        </is>
      </c>
      <c r="U16" s="38" t="n"/>
      <c r="V16" s="9" t="inlineStr">
        <is>
          <t>In Bearbeitung</t>
        </is>
      </c>
      <c r="W16" s="38" t="n">
        <v>46269</v>
      </c>
      <c r="X16" s="15" t="n">
        <v>0.05</v>
      </c>
      <c r="Y16" s="38" t="n">
        <v>46246</v>
      </c>
      <c r="Z16" s="38" t="n">
        <v>46259</v>
      </c>
      <c r="AA16" s="18">
        <f>IF(OR(Y16="",Z16=""),"",Z16-Y16+1)</f>
        <v/>
      </c>
      <c r="AB16" s="17">
        <f>IF(OR(J16="",X16=""),"",J16*X16)</f>
        <v/>
      </c>
      <c r="AC16" s="17">
        <f>IF(OR(AB16="",AA16=""),"",IFERROR(AB16*AA16/30,0))</f>
        <v/>
      </c>
      <c r="AD16" s="9" t="inlineStr">
        <is>
          <t>Versendet</t>
        </is>
      </c>
      <c r="AE16" s="10" t="inlineStr">
        <is>
          <t>Besichtigungstermin angekündigt.</t>
        </is>
      </c>
      <c r="AF16" s="18">
        <f>IF(OR(N16="",U16=""),"",U16-N16)</f>
        <v/>
      </c>
    </row>
    <row r="17">
      <c r="A17" s="9" t="inlineStr">
        <is>
          <t>SM-2026-007</t>
        </is>
      </c>
      <c r="B17" s="10" t="inlineStr">
        <is>
          <t>Andreas Hoffmann</t>
        </is>
      </c>
      <c r="C17" s="10" t="inlineStr">
        <is>
          <t>Rheinische Objektverwaltung GmbH</t>
        </is>
      </c>
      <c r="D17" s="10" t="inlineStr">
        <is>
          <t>Ackerstraße 86</t>
        </is>
      </c>
      <c r="E17" s="9" t="inlineStr">
        <is>
          <t>40233</t>
        </is>
      </c>
      <c r="F17" s="9" t="inlineStr">
        <is>
          <t>Düsseldorf</t>
        </is>
      </c>
      <c r="G17" s="37" t="n">
        <v>76</v>
      </c>
      <c r="H17" s="12" t="n">
        <v>1450</v>
      </c>
      <c r="I17" s="12" t="n">
        <v>290</v>
      </c>
      <c r="J17" s="13">
        <f>IF(OR(H17="",I17=""),"",H17+I17)</f>
        <v/>
      </c>
      <c r="K17" s="12" t="n">
        <v>4350</v>
      </c>
      <c r="L17" s="38" t="n">
        <v>46039</v>
      </c>
      <c r="M17" s="38" t="n">
        <v>46114</v>
      </c>
      <c r="N17" s="38" t="n">
        <v>46121</v>
      </c>
      <c r="O17" s="9" t="inlineStr">
        <is>
          <t>Brief</t>
        </is>
      </c>
      <c r="P17" s="9" t="inlineStr">
        <is>
          <t>Wohnzimmer</t>
        </is>
      </c>
      <c r="Q17" s="37" t="n">
        <v>7.4</v>
      </c>
      <c r="R17" s="10" t="inlineStr">
        <is>
          <t>Leitungswasserschaden</t>
        </is>
      </c>
      <c r="S17" s="9" t="inlineStr">
        <is>
          <t>Ja</t>
        </is>
      </c>
      <c r="T17" s="9" t="inlineStr">
        <is>
          <t>Ja</t>
        </is>
      </c>
      <c r="U17" s="38" t="n">
        <v>46159</v>
      </c>
      <c r="V17" s="9" t="inlineStr">
        <is>
          <t>Behoben</t>
        </is>
      </c>
      <c r="W17" s="38" t="n">
        <v>46144</v>
      </c>
      <c r="X17" s="15" t="n">
        <v>0.22</v>
      </c>
      <c r="Y17" s="38" t="n">
        <v>46121</v>
      </c>
      <c r="Z17" s="38" t="n">
        <v>46159</v>
      </c>
      <c r="AA17" s="16">
        <f>IF(OR(Y17="",Z17=""),"",Z17-Y17+1)</f>
        <v/>
      </c>
      <c r="AB17" s="13">
        <f>IF(OR(J17="",X17=""),"",J17*X17)</f>
        <v/>
      </c>
      <c r="AC17" s="13">
        <f>IF(OR(AB17="",AA17=""),"",IFERROR(AB17*AA17/30,0))</f>
        <v/>
      </c>
      <c r="AD17" s="9" t="inlineStr">
        <is>
          <t>Antwort erhalten</t>
        </is>
      </c>
      <c r="AE17" s="10" t="inlineStr">
        <is>
          <t>Wasserschaden beseitigt, Malerarbeiten erfolgt.</t>
        </is>
      </c>
      <c r="AF17" s="16">
        <f>IF(OR(N17="",U17=""),"",U17-N17)</f>
        <v/>
      </c>
    </row>
    <row r="18">
      <c r="A18" s="9" t="inlineStr">
        <is>
          <t>SM-2026-008</t>
        </is>
      </c>
      <c r="B18" s="10" t="inlineStr">
        <is>
          <t>Claudia Schäfer</t>
        </is>
      </c>
      <c r="C18" s="10" t="inlineStr">
        <is>
          <t>Leipzig Wohnen Verwaltung GmbH</t>
        </is>
      </c>
      <c r="D18" s="10" t="inlineStr">
        <is>
          <t>Karl-Liebknecht-Straße 104</t>
        </is>
      </c>
      <c r="E18" s="9" t="inlineStr">
        <is>
          <t>04275</t>
        </is>
      </c>
      <c r="F18" s="9" t="inlineStr">
        <is>
          <t>Leipzig</t>
        </is>
      </c>
      <c r="G18" s="37" t="n">
        <v>48</v>
      </c>
      <c r="H18" s="12" t="n">
        <v>890</v>
      </c>
      <c r="I18" s="12" t="n">
        <v>185</v>
      </c>
      <c r="J18" s="17">
        <f>IF(OR(H18="",I18=""),"",H18+I18)</f>
        <v/>
      </c>
      <c r="K18" s="12" t="n">
        <v>2670</v>
      </c>
      <c r="L18" s="38" t="n">
        <v>46064</v>
      </c>
      <c r="M18" s="38" t="n">
        <v>46229</v>
      </c>
      <c r="N18" s="38" t="n">
        <v>46233</v>
      </c>
      <c r="O18" s="9" t="inlineStr">
        <is>
          <t>E-Mail</t>
        </is>
      </c>
      <c r="P18" s="9" t="inlineStr">
        <is>
          <t>Küche</t>
        </is>
      </c>
      <c r="Q18" s="37" t="n">
        <v>2.8</v>
      </c>
      <c r="R18" s="10" t="inlineStr">
        <is>
          <t>Kondenswasser an Außenwand</t>
        </is>
      </c>
      <c r="S18" s="9" t="inlineStr">
        <is>
          <t>Ja</t>
        </is>
      </c>
      <c r="T18" s="9" t="inlineStr">
        <is>
          <t>Nein</t>
        </is>
      </c>
      <c r="U18" s="38" t="n"/>
      <c r="V18" s="9" t="inlineStr">
        <is>
          <t>Offen</t>
        </is>
      </c>
      <c r="W18" s="38" t="n">
        <v>46258</v>
      </c>
      <c r="X18" s="15" t="n">
        <v>0.12</v>
      </c>
      <c r="Y18" s="38" t="n">
        <v>46233</v>
      </c>
      <c r="Z18" s="38" t="n">
        <v>46259</v>
      </c>
      <c r="AA18" s="18">
        <f>IF(OR(Y18="",Z18=""),"",Z18-Y18+1)</f>
        <v/>
      </c>
      <c r="AB18" s="17">
        <f>IF(OR(J18="",X18=""),"",J18*X18)</f>
        <v/>
      </c>
      <c r="AC18" s="17">
        <f>IF(OR(AB18="",AA18=""),"",IFERROR(AB18*AA18/30,0))</f>
        <v/>
      </c>
      <c r="AD18" s="9" t="inlineStr">
        <is>
          <t>Entwurf</t>
        </is>
      </c>
      <c r="AE18" s="10" t="inlineStr">
        <is>
          <t>Schimmel hinter Vorratsschrank dokumentiert.</t>
        </is>
      </c>
      <c r="AF18" s="18">
        <f>IF(OR(N18="",U18=""),"",U18-N18)</f>
        <v/>
      </c>
    </row>
    <row r="19">
      <c r="A19" s="9" t="inlineStr">
        <is>
          <t>SM-2026-009</t>
        </is>
      </c>
      <c r="B19" s="10" t="inlineStr">
        <is>
          <t>Markus Bauer</t>
        </is>
      </c>
      <c r="C19" s="10" t="inlineStr">
        <is>
          <t>Dresdner Wohnkonzept GmbH</t>
        </is>
      </c>
      <c r="D19" s="10" t="inlineStr">
        <is>
          <t>Bautzner Straße 154</t>
        </is>
      </c>
      <c r="E19" s="9" t="inlineStr">
        <is>
          <t>01099</t>
        </is>
      </c>
      <c r="F19" s="9" t="inlineStr">
        <is>
          <t>Dresden</t>
        </is>
      </c>
      <c r="G19" s="37" t="n">
        <v>66</v>
      </c>
      <c r="H19" s="12" t="n">
        <v>1040</v>
      </c>
      <c r="I19" s="12" t="n">
        <v>220</v>
      </c>
      <c r="J19" s="13">
        <f>IF(OR(H19="",I19=""),"",H19+I19)</f>
        <v/>
      </c>
      <c r="K19" s="12" t="n">
        <v>3120</v>
      </c>
      <c r="L19" s="38" t="n">
        <v>46051</v>
      </c>
      <c r="M19" s="38" t="n">
        <v>46231</v>
      </c>
      <c r="N19" s="38" t="n">
        <v>46236</v>
      </c>
      <c r="O19" s="9" t="inlineStr">
        <is>
          <t>Einwurf-Einschreiben</t>
        </is>
      </c>
      <c r="P19" s="9" t="inlineStr">
        <is>
          <t>Schlafzimmer</t>
        </is>
      </c>
      <c r="Q19" s="37" t="n">
        <v>3.9</v>
      </c>
      <c r="R19" s="10" t="inlineStr">
        <is>
          <t>Undichte Fensterlaibung</t>
        </is>
      </c>
      <c r="S19" s="9" t="inlineStr">
        <is>
          <t>Ja</t>
        </is>
      </c>
      <c r="T19" s="9" t="inlineStr">
        <is>
          <t>Ja</t>
        </is>
      </c>
      <c r="U19" s="38" t="n"/>
      <c r="V19" s="9" t="inlineStr">
        <is>
          <t>In Bearbeitung</t>
        </is>
      </c>
      <c r="W19" s="38" t="n">
        <v>46266</v>
      </c>
      <c r="X19" s="15" t="n">
        <v>0.18</v>
      </c>
      <c r="Y19" s="38" t="n">
        <v>46236</v>
      </c>
      <c r="Z19" s="38" t="n">
        <v>46259</v>
      </c>
      <c r="AA19" s="16">
        <f>IF(OR(Y19="",Z19=""),"",Z19-Y19+1)</f>
        <v/>
      </c>
      <c r="AB19" s="13">
        <f>IF(OR(J19="",X19=""),"",J19*X19)</f>
        <v/>
      </c>
      <c r="AC19" s="13">
        <f>IF(OR(AB19="",AA19=""),"",IFERROR(AB19*AA19/30,0))</f>
        <v/>
      </c>
      <c r="AD19" s="9" t="inlineStr">
        <is>
          <t>Versendet</t>
        </is>
      </c>
      <c r="AE19" s="10" t="inlineStr">
        <is>
          <t>Gesundheitliche Beschwerden im Winter.</t>
        </is>
      </c>
      <c r="AF19" s="16">
        <f>IF(OR(N19="",U19=""),"",U19-N19)</f>
        <v/>
      </c>
    </row>
    <row r="20">
      <c r="A20" s="9" t="inlineStr">
        <is>
          <t>SM-2026-010</t>
        </is>
      </c>
      <c r="B20" s="10" t="inlineStr">
        <is>
          <t>Nicole Richter</t>
        </is>
      </c>
      <c r="C20" s="10" t="inlineStr">
        <is>
          <t>Hannover Hausverwaltung AG</t>
        </is>
      </c>
      <c r="D20" s="10" t="inlineStr">
        <is>
          <t>Lister Meile 47</t>
        </is>
      </c>
      <c r="E20" s="9" t="inlineStr">
        <is>
          <t>30161</t>
        </is>
      </c>
      <c r="F20" s="9" t="inlineStr">
        <is>
          <t>Hannover</t>
        </is>
      </c>
      <c r="G20" s="37" t="n">
        <v>71</v>
      </c>
      <c r="H20" s="12" t="n">
        <v>1280</v>
      </c>
      <c r="I20" s="12" t="n">
        <v>255</v>
      </c>
      <c r="J20" s="17">
        <f>IF(OR(H20="",I20=""),"",H20+I20)</f>
        <v/>
      </c>
      <c r="K20" s="12" t="n">
        <v>3840</v>
      </c>
      <c r="L20" s="38" t="n">
        <v>46043</v>
      </c>
      <c r="M20" s="38" t="n">
        <v>46149</v>
      </c>
      <c r="N20" s="38" t="n">
        <v>46156</v>
      </c>
      <c r="O20" s="9" t="inlineStr">
        <is>
          <t>Brief</t>
        </is>
      </c>
      <c r="P20" s="9" t="inlineStr">
        <is>
          <t>Bad</t>
        </is>
      </c>
      <c r="Q20" s="37" t="n">
        <v>2.5</v>
      </c>
      <c r="R20" s="10" t="inlineStr">
        <is>
          <t>Defekter Lüfter</t>
        </is>
      </c>
      <c r="S20" s="9" t="inlineStr">
        <is>
          <t>Ja</t>
        </is>
      </c>
      <c r="T20" s="9" t="inlineStr">
        <is>
          <t>Nein</t>
        </is>
      </c>
      <c r="U20" s="38" t="n">
        <v>46197</v>
      </c>
      <c r="V20" s="9" t="inlineStr">
        <is>
          <t>Behoben</t>
        </is>
      </c>
      <c r="W20" s="38" t="n">
        <v>46179</v>
      </c>
      <c r="X20" s="15" t="n">
        <v>0.1</v>
      </c>
      <c r="Y20" s="38" t="n">
        <v>46156</v>
      </c>
      <c r="Z20" s="38" t="n">
        <v>46197</v>
      </c>
      <c r="AA20" s="18">
        <f>IF(OR(Y20="",Z20=""),"",Z20-Y20+1)</f>
        <v/>
      </c>
      <c r="AB20" s="17">
        <f>IF(OR(J20="",X20=""),"",J20*X20)</f>
        <v/>
      </c>
      <c r="AC20" s="17">
        <f>IF(OR(AB20="",AA20=""),"",IFERROR(AB20*AA20/30,0))</f>
        <v/>
      </c>
      <c r="AD20" s="9" t="inlineStr">
        <is>
          <t>Antwort erhalten</t>
        </is>
      </c>
      <c r="AE20" s="10" t="inlineStr">
        <is>
          <t>Lüfter ersetzt und Fläche fachgerecht behandelt.</t>
        </is>
      </c>
      <c r="AF20" s="18">
        <f>IF(OR(N20="",U20=""),"",U20-N20)</f>
        <v/>
      </c>
    </row>
    <row r="21">
      <c r="A21" s="9" t="n"/>
      <c r="B21" s="10" t="n"/>
      <c r="C21" s="10" t="n"/>
      <c r="D21" s="10" t="n"/>
      <c r="E21" s="9" t="n"/>
      <c r="F21" s="9" t="n"/>
      <c r="G21" s="37" t="n"/>
      <c r="H21" s="12" t="n"/>
      <c r="I21" s="12" t="n"/>
      <c r="J21" s="13">
        <f>IF(OR(H21="",I21=""),"",H21+I21)</f>
        <v/>
      </c>
      <c r="K21" s="12" t="n"/>
      <c r="L21" s="38" t="n"/>
      <c r="M21" s="38" t="n"/>
      <c r="N21" s="38" t="n"/>
      <c r="O21" s="9" t="n"/>
      <c r="P21" s="9" t="n"/>
      <c r="Q21" s="37" t="n"/>
      <c r="R21" s="10" t="n"/>
      <c r="S21" s="9" t="n"/>
      <c r="T21" s="9" t="n"/>
      <c r="U21" s="38" t="n"/>
      <c r="V21" s="9" t="n"/>
      <c r="W21" s="38" t="n"/>
      <c r="X21" s="15" t="n"/>
      <c r="Y21" s="38" t="n"/>
      <c r="Z21" s="38" t="n"/>
      <c r="AA21" s="16">
        <f>IF(OR(Y21="",Z21=""),"",Z21-Y21+1)</f>
        <v/>
      </c>
      <c r="AB21" s="13">
        <f>IF(OR(J21="",X21=""),"",J21*X21)</f>
        <v/>
      </c>
      <c r="AC21" s="13">
        <f>IF(OR(AB21="",AA21=""),"",IFERROR(AB21*AA21/30,0))</f>
        <v/>
      </c>
      <c r="AD21" s="9" t="n"/>
      <c r="AE21" s="10" t="n"/>
      <c r="AF21" s="16">
        <f>IF(OR(N21="",U21=""),"",U21-N21)</f>
        <v/>
      </c>
    </row>
    <row r="22">
      <c r="A22" s="9" t="n"/>
      <c r="B22" s="10" t="n"/>
      <c r="C22" s="10" t="n"/>
      <c r="D22" s="10" t="n"/>
      <c r="E22" s="9" t="n"/>
      <c r="F22" s="9" t="n"/>
      <c r="G22" s="37" t="n"/>
      <c r="H22" s="12" t="n"/>
      <c r="I22" s="12" t="n"/>
      <c r="J22" s="17">
        <f>IF(OR(H22="",I22=""),"",H22+I22)</f>
        <v/>
      </c>
      <c r="K22" s="12" t="n"/>
      <c r="L22" s="38" t="n"/>
      <c r="M22" s="38" t="n"/>
      <c r="N22" s="38" t="n"/>
      <c r="O22" s="9" t="n"/>
      <c r="P22" s="9" t="n"/>
      <c r="Q22" s="37" t="n"/>
      <c r="R22" s="10" t="n"/>
      <c r="S22" s="9" t="n"/>
      <c r="T22" s="9" t="n"/>
      <c r="U22" s="38" t="n"/>
      <c r="V22" s="9" t="n"/>
      <c r="W22" s="38" t="n"/>
      <c r="X22" s="15" t="n"/>
      <c r="Y22" s="38" t="n"/>
      <c r="Z22" s="38" t="n"/>
      <c r="AA22" s="18">
        <f>IF(OR(Y22="",Z22=""),"",Z22-Y22+1)</f>
        <v/>
      </c>
      <c r="AB22" s="17">
        <f>IF(OR(J22="",X22=""),"",J22*X22)</f>
        <v/>
      </c>
      <c r="AC22" s="17">
        <f>IF(OR(AB22="",AA22=""),"",IFERROR(AB22*AA22/30,0))</f>
        <v/>
      </c>
      <c r="AD22" s="9" t="n"/>
      <c r="AE22" s="10" t="n"/>
      <c r="AF22" s="18">
        <f>IF(OR(N22="",U22=""),"",U22-N22)</f>
        <v/>
      </c>
    </row>
    <row r="23">
      <c r="A23" s="9" t="n"/>
      <c r="B23" s="10" t="n"/>
      <c r="C23" s="10" t="n"/>
      <c r="D23" s="10" t="n"/>
      <c r="E23" s="9" t="n"/>
      <c r="F23" s="9" t="n"/>
      <c r="G23" s="37" t="n"/>
      <c r="H23" s="12" t="n"/>
      <c r="I23" s="12" t="n"/>
      <c r="J23" s="13">
        <f>IF(OR(H23="",I23=""),"",H23+I23)</f>
        <v/>
      </c>
      <c r="K23" s="12" t="n"/>
      <c r="L23" s="38" t="n"/>
      <c r="M23" s="38" t="n"/>
      <c r="N23" s="38" t="n"/>
      <c r="O23" s="9" t="n"/>
      <c r="P23" s="9" t="n"/>
      <c r="Q23" s="37" t="n"/>
      <c r="R23" s="10" t="n"/>
      <c r="S23" s="9" t="n"/>
      <c r="T23" s="9" t="n"/>
      <c r="U23" s="38" t="n"/>
      <c r="V23" s="9" t="n"/>
      <c r="W23" s="38" t="n"/>
      <c r="X23" s="15" t="n"/>
      <c r="Y23" s="38" t="n"/>
      <c r="Z23" s="38" t="n"/>
      <c r="AA23" s="16">
        <f>IF(OR(Y23="",Z23=""),"",Z23-Y23+1)</f>
        <v/>
      </c>
      <c r="AB23" s="13">
        <f>IF(OR(J23="",X23=""),"",J23*X23)</f>
        <v/>
      </c>
      <c r="AC23" s="13">
        <f>IF(OR(AB23="",AA23=""),"",IFERROR(AB23*AA23/30,0))</f>
        <v/>
      </c>
      <c r="AD23" s="9" t="n"/>
      <c r="AE23" s="10" t="n"/>
      <c r="AF23" s="16">
        <f>IF(OR(N23="",U23=""),"",U23-N23)</f>
        <v/>
      </c>
    </row>
    <row r="24">
      <c r="A24" s="9" t="n"/>
      <c r="B24" s="10" t="n"/>
      <c r="C24" s="10" t="n"/>
      <c r="D24" s="10" t="n"/>
      <c r="E24" s="9" t="n"/>
      <c r="F24" s="9" t="n"/>
      <c r="G24" s="37" t="n"/>
      <c r="H24" s="12" t="n"/>
      <c r="I24" s="12" t="n"/>
      <c r="J24" s="17">
        <f>IF(OR(H24="",I24=""),"",H24+I24)</f>
        <v/>
      </c>
      <c r="K24" s="12" t="n"/>
      <c r="L24" s="38" t="n"/>
      <c r="M24" s="38" t="n"/>
      <c r="N24" s="38" t="n"/>
      <c r="O24" s="9" t="n"/>
      <c r="P24" s="9" t="n"/>
      <c r="Q24" s="37" t="n"/>
      <c r="R24" s="10" t="n"/>
      <c r="S24" s="9" t="n"/>
      <c r="T24" s="9" t="n"/>
      <c r="U24" s="38" t="n"/>
      <c r="V24" s="9" t="n"/>
      <c r="W24" s="38" t="n"/>
      <c r="X24" s="15" t="n"/>
      <c r="Y24" s="38" t="n"/>
      <c r="Z24" s="38" t="n"/>
      <c r="AA24" s="18">
        <f>IF(OR(Y24="",Z24=""),"",Z24-Y24+1)</f>
        <v/>
      </c>
      <c r="AB24" s="17">
        <f>IF(OR(J24="",X24=""),"",J24*X24)</f>
        <v/>
      </c>
      <c r="AC24" s="17">
        <f>IF(OR(AB24="",AA24=""),"",IFERROR(AB24*AA24/30,0))</f>
        <v/>
      </c>
      <c r="AD24" s="9" t="n"/>
      <c r="AE24" s="10" t="n"/>
      <c r="AF24" s="18">
        <f>IF(OR(N24="",U24=""),"",U24-N24)</f>
        <v/>
      </c>
    </row>
    <row r="25">
      <c r="A25" s="9" t="n"/>
      <c r="B25" s="10" t="n"/>
      <c r="C25" s="10" t="n"/>
      <c r="D25" s="10" t="n"/>
      <c r="E25" s="9" t="n"/>
      <c r="F25" s="9" t="n"/>
      <c r="G25" s="37" t="n"/>
      <c r="H25" s="12" t="n"/>
      <c r="I25" s="12" t="n"/>
      <c r="J25" s="13">
        <f>IF(OR(H25="",I25=""),"",H25+I25)</f>
        <v/>
      </c>
      <c r="K25" s="12" t="n"/>
      <c r="L25" s="38" t="n"/>
      <c r="M25" s="38" t="n"/>
      <c r="N25" s="38" t="n"/>
      <c r="O25" s="9" t="n"/>
      <c r="P25" s="9" t="n"/>
      <c r="Q25" s="37" t="n"/>
      <c r="R25" s="10" t="n"/>
      <c r="S25" s="9" t="n"/>
      <c r="T25" s="9" t="n"/>
      <c r="U25" s="38" t="n"/>
      <c r="V25" s="9" t="n"/>
      <c r="W25" s="38" t="n"/>
      <c r="X25" s="15" t="n"/>
      <c r="Y25" s="38" t="n"/>
      <c r="Z25" s="38" t="n"/>
      <c r="AA25" s="16">
        <f>IF(OR(Y25="",Z25=""),"",Z25-Y25+1)</f>
        <v/>
      </c>
      <c r="AB25" s="13">
        <f>IF(OR(J25="",X25=""),"",J25*X25)</f>
        <v/>
      </c>
      <c r="AC25" s="13">
        <f>IF(OR(AB25="",AA25=""),"",IFERROR(AB25*AA25/30,0))</f>
        <v/>
      </c>
      <c r="AD25" s="9" t="n"/>
      <c r="AE25" s="10" t="n"/>
      <c r="AF25" s="16">
        <f>IF(OR(N25="",U25=""),"",U25-N25)</f>
        <v/>
      </c>
    </row>
    <row r="26">
      <c r="A26" s="9" t="n"/>
      <c r="B26" s="10" t="n"/>
      <c r="C26" s="10" t="n"/>
      <c r="D26" s="10" t="n"/>
      <c r="E26" s="9" t="n"/>
      <c r="F26" s="9" t="n"/>
      <c r="G26" s="37" t="n"/>
      <c r="H26" s="12" t="n"/>
      <c r="I26" s="12" t="n"/>
      <c r="J26" s="17">
        <f>IF(OR(H26="",I26=""),"",H26+I26)</f>
        <v/>
      </c>
      <c r="K26" s="12" t="n"/>
      <c r="L26" s="38" t="n"/>
      <c r="M26" s="38" t="n"/>
      <c r="N26" s="38" t="n"/>
      <c r="O26" s="9" t="n"/>
      <c r="P26" s="9" t="n"/>
      <c r="Q26" s="37" t="n"/>
      <c r="R26" s="10" t="n"/>
      <c r="S26" s="9" t="n"/>
      <c r="T26" s="9" t="n"/>
      <c r="U26" s="38" t="n"/>
      <c r="V26" s="9" t="n"/>
      <c r="W26" s="38" t="n"/>
      <c r="X26" s="15" t="n"/>
      <c r="Y26" s="38" t="n"/>
      <c r="Z26" s="38" t="n"/>
      <c r="AA26" s="18">
        <f>IF(OR(Y26="",Z26=""),"",Z26-Y26+1)</f>
        <v/>
      </c>
      <c r="AB26" s="17">
        <f>IF(OR(J26="",X26=""),"",J26*X26)</f>
        <v/>
      </c>
      <c r="AC26" s="17">
        <f>IF(OR(AB26="",AA26=""),"",IFERROR(AB26*AA26/30,0))</f>
        <v/>
      </c>
      <c r="AD26" s="9" t="n"/>
      <c r="AE26" s="10" t="n"/>
      <c r="AF26" s="18">
        <f>IF(OR(N26="",U26=""),"",U26-N26)</f>
        <v/>
      </c>
    </row>
    <row r="27">
      <c r="A27" s="9" t="n"/>
      <c r="B27" s="10" t="n"/>
      <c r="C27" s="10" t="n"/>
      <c r="D27" s="10" t="n"/>
      <c r="E27" s="9" t="n"/>
      <c r="F27" s="9" t="n"/>
      <c r="G27" s="37" t="n"/>
      <c r="H27" s="12" t="n"/>
      <c r="I27" s="12" t="n"/>
      <c r="J27" s="13">
        <f>IF(OR(H27="",I27=""),"",H27+I27)</f>
        <v/>
      </c>
      <c r="K27" s="12" t="n"/>
      <c r="L27" s="38" t="n"/>
      <c r="M27" s="38" t="n"/>
      <c r="N27" s="38" t="n"/>
      <c r="O27" s="9" t="n"/>
      <c r="P27" s="9" t="n"/>
      <c r="Q27" s="37" t="n"/>
      <c r="R27" s="10" t="n"/>
      <c r="S27" s="9" t="n"/>
      <c r="T27" s="9" t="n"/>
      <c r="U27" s="38" t="n"/>
      <c r="V27" s="9" t="n"/>
      <c r="W27" s="38" t="n"/>
      <c r="X27" s="15" t="n"/>
      <c r="Y27" s="38" t="n"/>
      <c r="Z27" s="38" t="n"/>
      <c r="AA27" s="16">
        <f>IF(OR(Y27="",Z27=""),"",Z27-Y27+1)</f>
        <v/>
      </c>
      <c r="AB27" s="13">
        <f>IF(OR(J27="",X27=""),"",J27*X27)</f>
        <v/>
      </c>
      <c r="AC27" s="13">
        <f>IF(OR(AB27="",AA27=""),"",IFERROR(AB27*AA27/30,0))</f>
        <v/>
      </c>
      <c r="AD27" s="9" t="n"/>
      <c r="AE27" s="10" t="n"/>
      <c r="AF27" s="16">
        <f>IF(OR(N27="",U27=""),"",U27-N27)</f>
        <v/>
      </c>
    </row>
    <row r="28">
      <c r="A28" s="9" t="n"/>
      <c r="B28" s="10" t="n"/>
      <c r="C28" s="10" t="n"/>
      <c r="D28" s="10" t="n"/>
      <c r="E28" s="9" t="n"/>
      <c r="F28" s="9" t="n"/>
      <c r="G28" s="37" t="n"/>
      <c r="H28" s="12" t="n"/>
      <c r="I28" s="12" t="n"/>
      <c r="J28" s="17">
        <f>IF(OR(H28="",I28=""),"",H28+I28)</f>
        <v/>
      </c>
      <c r="K28" s="12" t="n"/>
      <c r="L28" s="38" t="n"/>
      <c r="M28" s="38" t="n"/>
      <c r="N28" s="38" t="n"/>
      <c r="O28" s="9" t="n"/>
      <c r="P28" s="9" t="n"/>
      <c r="Q28" s="37" t="n"/>
      <c r="R28" s="10" t="n"/>
      <c r="S28" s="9" t="n"/>
      <c r="T28" s="9" t="n"/>
      <c r="U28" s="38" t="n"/>
      <c r="V28" s="9" t="n"/>
      <c r="W28" s="38" t="n"/>
      <c r="X28" s="15" t="n"/>
      <c r="Y28" s="38" t="n"/>
      <c r="Z28" s="38" t="n"/>
      <c r="AA28" s="18">
        <f>IF(OR(Y28="",Z28=""),"",Z28-Y28+1)</f>
        <v/>
      </c>
      <c r="AB28" s="17">
        <f>IF(OR(J28="",X28=""),"",J28*X28)</f>
        <v/>
      </c>
      <c r="AC28" s="17">
        <f>IF(OR(AB28="",AA28=""),"",IFERROR(AB28*AA28/30,0))</f>
        <v/>
      </c>
      <c r="AD28" s="9" t="n"/>
      <c r="AE28" s="10" t="n"/>
      <c r="AF28" s="18">
        <f>IF(OR(N28="",U28=""),"",U28-N28)</f>
        <v/>
      </c>
    </row>
    <row r="29">
      <c r="A29" s="9" t="n"/>
      <c r="B29" s="10" t="n"/>
      <c r="C29" s="10" t="n"/>
      <c r="D29" s="10" t="n"/>
      <c r="E29" s="9" t="n"/>
      <c r="F29" s="9" t="n"/>
      <c r="G29" s="37" t="n"/>
      <c r="H29" s="12" t="n"/>
      <c r="I29" s="12" t="n"/>
      <c r="J29" s="13">
        <f>IF(OR(H29="",I29=""),"",H29+I29)</f>
        <v/>
      </c>
      <c r="K29" s="12" t="n"/>
      <c r="L29" s="38" t="n"/>
      <c r="M29" s="38" t="n"/>
      <c r="N29" s="38" t="n"/>
      <c r="O29" s="9" t="n"/>
      <c r="P29" s="9" t="n"/>
      <c r="Q29" s="37" t="n"/>
      <c r="R29" s="10" t="n"/>
      <c r="S29" s="9" t="n"/>
      <c r="T29" s="9" t="n"/>
      <c r="U29" s="38" t="n"/>
      <c r="V29" s="9" t="n"/>
      <c r="W29" s="38" t="n"/>
      <c r="X29" s="15" t="n"/>
      <c r="Y29" s="38" t="n"/>
      <c r="Z29" s="38" t="n"/>
      <c r="AA29" s="16">
        <f>IF(OR(Y29="",Z29=""),"",Z29-Y29+1)</f>
        <v/>
      </c>
      <c r="AB29" s="13">
        <f>IF(OR(J29="",X29=""),"",J29*X29)</f>
        <v/>
      </c>
      <c r="AC29" s="13">
        <f>IF(OR(AB29="",AA29=""),"",IFERROR(AB29*AA29/30,0))</f>
        <v/>
      </c>
      <c r="AD29" s="9" t="n"/>
      <c r="AE29" s="10" t="n"/>
      <c r="AF29" s="16">
        <f>IF(OR(N29="",U29=""),"",U29-N29)</f>
        <v/>
      </c>
    </row>
    <row r="30">
      <c r="A30" s="9" t="n"/>
      <c r="B30" s="10" t="n"/>
      <c r="C30" s="10" t="n"/>
      <c r="D30" s="10" t="n"/>
      <c r="E30" s="9" t="n"/>
      <c r="F30" s="9" t="n"/>
      <c r="G30" s="37" t="n"/>
      <c r="H30" s="12" t="n"/>
      <c r="I30" s="12" t="n"/>
      <c r="J30" s="17">
        <f>IF(OR(H30="",I30=""),"",H30+I30)</f>
        <v/>
      </c>
      <c r="K30" s="12" t="n"/>
      <c r="L30" s="38" t="n"/>
      <c r="M30" s="38" t="n"/>
      <c r="N30" s="38" t="n"/>
      <c r="O30" s="9" t="n"/>
      <c r="P30" s="9" t="n"/>
      <c r="Q30" s="37" t="n"/>
      <c r="R30" s="10" t="n"/>
      <c r="S30" s="9" t="n"/>
      <c r="T30" s="9" t="n"/>
      <c r="U30" s="38" t="n"/>
      <c r="V30" s="9" t="n"/>
      <c r="W30" s="38" t="n"/>
      <c r="X30" s="15" t="n"/>
      <c r="Y30" s="38" t="n"/>
      <c r="Z30" s="38" t="n"/>
      <c r="AA30" s="18">
        <f>IF(OR(Y30="",Z30=""),"",Z30-Y30+1)</f>
        <v/>
      </c>
      <c r="AB30" s="17">
        <f>IF(OR(J30="",X30=""),"",J30*X30)</f>
        <v/>
      </c>
      <c r="AC30" s="17">
        <f>IF(OR(AB30="",AA30=""),"",IFERROR(AB30*AA30/30,0))</f>
        <v/>
      </c>
      <c r="AD30" s="9" t="n"/>
      <c r="AE30" s="10" t="n"/>
      <c r="AF30" s="18">
        <f>IF(OR(N30="",U30=""),"",U30-N30)</f>
        <v/>
      </c>
    </row>
    <row r="31">
      <c r="A31" s="9" t="n"/>
      <c r="B31" s="10" t="n"/>
      <c r="C31" s="10" t="n"/>
      <c r="D31" s="10" t="n"/>
      <c r="E31" s="9" t="n"/>
      <c r="F31" s="9" t="n"/>
      <c r="G31" s="37" t="n"/>
      <c r="H31" s="12" t="n"/>
      <c r="I31" s="12" t="n"/>
      <c r="J31" s="13">
        <f>IF(OR(H31="",I31=""),"",H31+I31)</f>
        <v/>
      </c>
      <c r="K31" s="12" t="n"/>
      <c r="L31" s="38" t="n"/>
      <c r="M31" s="38" t="n"/>
      <c r="N31" s="38" t="n"/>
      <c r="O31" s="9" t="n"/>
      <c r="P31" s="9" t="n"/>
      <c r="Q31" s="37" t="n"/>
      <c r="R31" s="10" t="n"/>
      <c r="S31" s="9" t="n"/>
      <c r="T31" s="9" t="n"/>
      <c r="U31" s="38" t="n"/>
      <c r="V31" s="9" t="n"/>
      <c r="W31" s="38" t="n"/>
      <c r="X31" s="15" t="n"/>
      <c r="Y31" s="38" t="n"/>
      <c r="Z31" s="38" t="n"/>
      <c r="AA31" s="16">
        <f>IF(OR(Y31="",Z31=""),"",Z31-Y31+1)</f>
        <v/>
      </c>
      <c r="AB31" s="13">
        <f>IF(OR(J31="",X31=""),"",J31*X31)</f>
        <v/>
      </c>
      <c r="AC31" s="13">
        <f>IF(OR(AB31="",AA31=""),"",IFERROR(AB31*AA31/30,0))</f>
        <v/>
      </c>
      <c r="AD31" s="9" t="n"/>
      <c r="AE31" s="10" t="n"/>
      <c r="AF31" s="16">
        <f>IF(OR(N31="",U31=""),"",U31-N31)</f>
        <v/>
      </c>
    </row>
    <row r="32">
      <c r="A32" s="9" t="n"/>
      <c r="B32" s="10" t="n"/>
      <c r="C32" s="10" t="n"/>
      <c r="D32" s="10" t="n"/>
      <c r="E32" s="9" t="n"/>
      <c r="F32" s="9" t="n"/>
      <c r="G32" s="37" t="n"/>
      <c r="H32" s="12" t="n"/>
      <c r="I32" s="12" t="n"/>
      <c r="J32" s="17">
        <f>IF(OR(H32="",I32=""),"",H32+I32)</f>
        <v/>
      </c>
      <c r="K32" s="12" t="n"/>
      <c r="L32" s="38" t="n"/>
      <c r="M32" s="38" t="n"/>
      <c r="N32" s="38" t="n"/>
      <c r="O32" s="9" t="n"/>
      <c r="P32" s="9" t="n"/>
      <c r="Q32" s="37" t="n"/>
      <c r="R32" s="10" t="n"/>
      <c r="S32" s="9" t="n"/>
      <c r="T32" s="9" t="n"/>
      <c r="U32" s="38" t="n"/>
      <c r="V32" s="9" t="n"/>
      <c r="W32" s="38" t="n"/>
      <c r="X32" s="15" t="n"/>
      <c r="Y32" s="38" t="n"/>
      <c r="Z32" s="38" t="n"/>
      <c r="AA32" s="18">
        <f>IF(OR(Y32="",Z32=""),"",Z32-Y32+1)</f>
        <v/>
      </c>
      <c r="AB32" s="17">
        <f>IF(OR(J32="",X32=""),"",J32*X32)</f>
        <v/>
      </c>
      <c r="AC32" s="17">
        <f>IF(OR(AB32="",AA32=""),"",IFERROR(AB32*AA32/30,0))</f>
        <v/>
      </c>
      <c r="AD32" s="9" t="n"/>
      <c r="AE32" s="10" t="n"/>
      <c r="AF32" s="18">
        <f>IF(OR(N32="",U32=""),"",U32-N32)</f>
        <v/>
      </c>
    </row>
    <row r="33">
      <c r="A33" s="9" t="n"/>
      <c r="B33" s="10" t="n"/>
      <c r="C33" s="10" t="n"/>
      <c r="D33" s="10" t="n"/>
      <c r="E33" s="9" t="n"/>
      <c r="F33" s="9" t="n"/>
      <c r="G33" s="37" t="n"/>
      <c r="H33" s="12" t="n"/>
      <c r="I33" s="12" t="n"/>
      <c r="J33" s="13">
        <f>IF(OR(H33="",I33=""),"",H33+I33)</f>
        <v/>
      </c>
      <c r="K33" s="12" t="n"/>
      <c r="L33" s="38" t="n"/>
      <c r="M33" s="38" t="n"/>
      <c r="N33" s="38" t="n"/>
      <c r="O33" s="9" t="n"/>
      <c r="P33" s="9" t="n"/>
      <c r="Q33" s="37" t="n"/>
      <c r="R33" s="10" t="n"/>
      <c r="S33" s="9" t="n"/>
      <c r="T33" s="9" t="n"/>
      <c r="U33" s="38" t="n"/>
      <c r="V33" s="9" t="n"/>
      <c r="W33" s="38" t="n"/>
      <c r="X33" s="15" t="n"/>
      <c r="Y33" s="38" t="n"/>
      <c r="Z33" s="38" t="n"/>
      <c r="AA33" s="16">
        <f>IF(OR(Y33="",Z33=""),"",Z33-Y33+1)</f>
        <v/>
      </c>
      <c r="AB33" s="13">
        <f>IF(OR(J33="",X33=""),"",J33*X33)</f>
        <v/>
      </c>
      <c r="AC33" s="13">
        <f>IF(OR(AB33="",AA33=""),"",IFERROR(AB33*AA33/30,0))</f>
        <v/>
      </c>
      <c r="AD33" s="9" t="n"/>
      <c r="AE33" s="10" t="n"/>
      <c r="AF33" s="16">
        <f>IF(OR(N33="",U33=""),"",U33-N33)</f>
        <v/>
      </c>
    </row>
    <row r="34">
      <c r="A34" s="9" t="n"/>
      <c r="B34" s="10" t="n"/>
      <c r="C34" s="10" t="n"/>
      <c r="D34" s="10" t="n"/>
      <c r="E34" s="9" t="n"/>
      <c r="F34" s="9" t="n"/>
      <c r="G34" s="37" t="n"/>
      <c r="H34" s="12" t="n"/>
      <c r="I34" s="12" t="n"/>
      <c r="J34" s="17">
        <f>IF(OR(H34="",I34=""),"",H34+I34)</f>
        <v/>
      </c>
      <c r="K34" s="12" t="n"/>
      <c r="L34" s="38" t="n"/>
      <c r="M34" s="38" t="n"/>
      <c r="N34" s="38" t="n"/>
      <c r="O34" s="9" t="n"/>
      <c r="P34" s="9" t="n"/>
      <c r="Q34" s="37" t="n"/>
      <c r="R34" s="10" t="n"/>
      <c r="S34" s="9" t="n"/>
      <c r="T34" s="9" t="n"/>
      <c r="U34" s="38" t="n"/>
      <c r="V34" s="9" t="n"/>
      <c r="W34" s="38" t="n"/>
      <c r="X34" s="15" t="n"/>
      <c r="Y34" s="38" t="n"/>
      <c r="Z34" s="38" t="n"/>
      <c r="AA34" s="18">
        <f>IF(OR(Y34="",Z34=""),"",Z34-Y34+1)</f>
        <v/>
      </c>
      <c r="AB34" s="17">
        <f>IF(OR(J34="",X34=""),"",J34*X34)</f>
        <v/>
      </c>
      <c r="AC34" s="17">
        <f>IF(OR(AB34="",AA34=""),"",IFERROR(AB34*AA34/30,0))</f>
        <v/>
      </c>
      <c r="AD34" s="9" t="n"/>
      <c r="AE34" s="10" t="n"/>
      <c r="AF34" s="18">
        <f>IF(OR(N34="",U34=""),"",U34-N34)</f>
        <v/>
      </c>
    </row>
    <row r="35">
      <c r="A35" s="9" t="n"/>
      <c r="B35" s="10" t="n"/>
      <c r="C35" s="10" t="n"/>
      <c r="D35" s="10" t="n"/>
      <c r="E35" s="9" t="n"/>
      <c r="F35" s="9" t="n"/>
      <c r="G35" s="37" t="n"/>
      <c r="H35" s="12" t="n"/>
      <c r="I35" s="12" t="n"/>
      <c r="J35" s="13">
        <f>IF(OR(H35="",I35=""),"",H35+I35)</f>
        <v/>
      </c>
      <c r="K35" s="12" t="n"/>
      <c r="L35" s="38" t="n"/>
      <c r="M35" s="38" t="n"/>
      <c r="N35" s="38" t="n"/>
      <c r="O35" s="9" t="n"/>
      <c r="P35" s="9" t="n"/>
      <c r="Q35" s="37" t="n"/>
      <c r="R35" s="10" t="n"/>
      <c r="S35" s="9" t="n"/>
      <c r="T35" s="9" t="n"/>
      <c r="U35" s="38" t="n"/>
      <c r="V35" s="9" t="n"/>
      <c r="W35" s="38" t="n"/>
      <c r="X35" s="15" t="n"/>
      <c r="Y35" s="38" t="n"/>
      <c r="Z35" s="38" t="n"/>
      <c r="AA35" s="16">
        <f>IF(OR(Y35="",Z35=""),"",Z35-Y35+1)</f>
        <v/>
      </c>
      <c r="AB35" s="13">
        <f>IF(OR(J35="",X35=""),"",J35*X35)</f>
        <v/>
      </c>
      <c r="AC35" s="13">
        <f>IF(OR(AB35="",AA35=""),"",IFERROR(AB35*AA35/30,0))</f>
        <v/>
      </c>
      <c r="AD35" s="9" t="n"/>
      <c r="AE35" s="10" t="n"/>
      <c r="AF35" s="16">
        <f>IF(OR(N35="",U35=""),"",U35-N35)</f>
        <v/>
      </c>
    </row>
    <row r="36">
      <c r="A36" s="9" t="n"/>
      <c r="B36" s="10" t="n"/>
      <c r="C36" s="10" t="n"/>
      <c r="D36" s="10" t="n"/>
      <c r="E36" s="9" t="n"/>
      <c r="F36" s="9" t="n"/>
      <c r="G36" s="37" t="n"/>
      <c r="H36" s="12" t="n"/>
      <c r="I36" s="12" t="n"/>
      <c r="J36" s="17">
        <f>IF(OR(H36="",I36=""),"",H36+I36)</f>
        <v/>
      </c>
      <c r="K36" s="12" t="n"/>
      <c r="L36" s="38" t="n"/>
      <c r="M36" s="38" t="n"/>
      <c r="N36" s="38" t="n"/>
      <c r="O36" s="9" t="n"/>
      <c r="P36" s="9" t="n"/>
      <c r="Q36" s="37" t="n"/>
      <c r="R36" s="10" t="n"/>
      <c r="S36" s="9" t="n"/>
      <c r="T36" s="9" t="n"/>
      <c r="U36" s="38" t="n"/>
      <c r="V36" s="9" t="n"/>
      <c r="W36" s="38" t="n"/>
      <c r="X36" s="15" t="n"/>
      <c r="Y36" s="38" t="n"/>
      <c r="Z36" s="38" t="n"/>
      <c r="AA36" s="18">
        <f>IF(OR(Y36="",Z36=""),"",Z36-Y36+1)</f>
        <v/>
      </c>
      <c r="AB36" s="17">
        <f>IF(OR(J36="",X36=""),"",J36*X36)</f>
        <v/>
      </c>
      <c r="AC36" s="17">
        <f>IF(OR(AB36="",AA36=""),"",IFERROR(AB36*AA36/30,0))</f>
        <v/>
      </c>
      <c r="AD36" s="9" t="n"/>
      <c r="AE36" s="10" t="n"/>
      <c r="AF36" s="18">
        <f>IF(OR(N36="",U36=""),"",U36-N36)</f>
        <v/>
      </c>
    </row>
    <row r="37">
      <c r="A37" s="9" t="n"/>
      <c r="B37" s="10" t="n"/>
      <c r="C37" s="10" t="n"/>
      <c r="D37" s="10" t="n"/>
      <c r="E37" s="9" t="n"/>
      <c r="F37" s="9" t="n"/>
      <c r="G37" s="37" t="n"/>
      <c r="H37" s="12" t="n"/>
      <c r="I37" s="12" t="n"/>
      <c r="J37" s="13">
        <f>IF(OR(H37="",I37=""),"",H37+I37)</f>
        <v/>
      </c>
      <c r="K37" s="12" t="n"/>
      <c r="L37" s="38" t="n"/>
      <c r="M37" s="38" t="n"/>
      <c r="N37" s="38" t="n"/>
      <c r="O37" s="9" t="n"/>
      <c r="P37" s="9" t="n"/>
      <c r="Q37" s="37" t="n"/>
      <c r="R37" s="10" t="n"/>
      <c r="S37" s="9" t="n"/>
      <c r="T37" s="9" t="n"/>
      <c r="U37" s="38" t="n"/>
      <c r="V37" s="9" t="n"/>
      <c r="W37" s="38" t="n"/>
      <c r="X37" s="15" t="n"/>
      <c r="Y37" s="38" t="n"/>
      <c r="Z37" s="38" t="n"/>
      <c r="AA37" s="16">
        <f>IF(OR(Y37="",Z37=""),"",Z37-Y37+1)</f>
        <v/>
      </c>
      <c r="AB37" s="13">
        <f>IF(OR(J37="",X37=""),"",J37*X37)</f>
        <v/>
      </c>
      <c r="AC37" s="13">
        <f>IF(OR(AB37="",AA37=""),"",IFERROR(AB37*AA37/30,0))</f>
        <v/>
      </c>
      <c r="AD37" s="9" t="n"/>
      <c r="AE37" s="10" t="n"/>
      <c r="AF37" s="16">
        <f>IF(OR(N37="",U37=""),"",U37-N37)</f>
        <v/>
      </c>
    </row>
    <row r="38">
      <c r="A38" s="9" t="n"/>
      <c r="B38" s="10" t="n"/>
      <c r="C38" s="10" t="n"/>
      <c r="D38" s="10" t="n"/>
      <c r="E38" s="9" t="n"/>
      <c r="F38" s="9" t="n"/>
      <c r="G38" s="37" t="n"/>
      <c r="H38" s="12" t="n"/>
      <c r="I38" s="12" t="n"/>
      <c r="J38" s="17">
        <f>IF(OR(H38="",I38=""),"",H38+I38)</f>
        <v/>
      </c>
      <c r="K38" s="12" t="n"/>
      <c r="L38" s="38" t="n"/>
      <c r="M38" s="38" t="n"/>
      <c r="N38" s="38" t="n"/>
      <c r="O38" s="9" t="n"/>
      <c r="P38" s="9" t="n"/>
      <c r="Q38" s="37" t="n"/>
      <c r="R38" s="10" t="n"/>
      <c r="S38" s="9" t="n"/>
      <c r="T38" s="9" t="n"/>
      <c r="U38" s="38" t="n"/>
      <c r="V38" s="9" t="n"/>
      <c r="W38" s="38" t="n"/>
      <c r="X38" s="15" t="n"/>
      <c r="Y38" s="38" t="n"/>
      <c r="Z38" s="38" t="n"/>
      <c r="AA38" s="18">
        <f>IF(OR(Y38="",Z38=""),"",Z38-Y38+1)</f>
        <v/>
      </c>
      <c r="AB38" s="17">
        <f>IF(OR(J38="",X38=""),"",J38*X38)</f>
        <v/>
      </c>
      <c r="AC38" s="17">
        <f>IF(OR(AB38="",AA38=""),"",IFERROR(AB38*AA38/30,0))</f>
        <v/>
      </c>
      <c r="AD38" s="9" t="n"/>
      <c r="AE38" s="10" t="n"/>
      <c r="AF38" s="18">
        <f>IF(OR(N38="",U38=""),"",U38-N38)</f>
        <v/>
      </c>
    </row>
    <row r="39">
      <c r="A39" s="9" t="n"/>
      <c r="B39" s="10" t="n"/>
      <c r="C39" s="10" t="n"/>
      <c r="D39" s="10" t="n"/>
      <c r="E39" s="9" t="n"/>
      <c r="F39" s="9" t="n"/>
      <c r="G39" s="37" t="n"/>
      <c r="H39" s="12" t="n"/>
      <c r="I39" s="12" t="n"/>
      <c r="J39" s="13">
        <f>IF(OR(H39="",I39=""),"",H39+I39)</f>
        <v/>
      </c>
      <c r="K39" s="12" t="n"/>
      <c r="L39" s="38" t="n"/>
      <c r="M39" s="38" t="n"/>
      <c r="N39" s="38" t="n"/>
      <c r="O39" s="9" t="n"/>
      <c r="P39" s="9" t="n"/>
      <c r="Q39" s="37" t="n"/>
      <c r="R39" s="10" t="n"/>
      <c r="S39" s="9" t="n"/>
      <c r="T39" s="9" t="n"/>
      <c r="U39" s="38" t="n"/>
      <c r="V39" s="9" t="n"/>
      <c r="W39" s="38" t="n"/>
      <c r="X39" s="15" t="n"/>
      <c r="Y39" s="38" t="n"/>
      <c r="Z39" s="38" t="n"/>
      <c r="AA39" s="16">
        <f>IF(OR(Y39="",Z39=""),"",Z39-Y39+1)</f>
        <v/>
      </c>
      <c r="AB39" s="13">
        <f>IF(OR(J39="",X39=""),"",J39*X39)</f>
        <v/>
      </c>
      <c r="AC39" s="13">
        <f>IF(OR(AB39="",AA39=""),"",IFERROR(AB39*AA39/30,0))</f>
        <v/>
      </c>
      <c r="AD39" s="9" t="n"/>
      <c r="AE39" s="10" t="n"/>
      <c r="AF39" s="16">
        <f>IF(OR(N39="",U39=""),"",U39-N39)</f>
        <v/>
      </c>
    </row>
    <row r="40">
      <c r="A40" s="9" t="n"/>
      <c r="B40" s="10" t="n"/>
      <c r="C40" s="10" t="n"/>
      <c r="D40" s="10" t="n"/>
      <c r="E40" s="9" t="n"/>
      <c r="F40" s="9" t="n"/>
      <c r="G40" s="37" t="n"/>
      <c r="H40" s="12" t="n"/>
      <c r="I40" s="12" t="n"/>
      <c r="J40" s="17">
        <f>IF(OR(H40="",I40=""),"",H40+I40)</f>
        <v/>
      </c>
      <c r="K40" s="12" t="n"/>
      <c r="L40" s="38" t="n"/>
      <c r="M40" s="38" t="n"/>
      <c r="N40" s="38" t="n"/>
      <c r="O40" s="9" t="n"/>
      <c r="P40" s="9" t="n"/>
      <c r="Q40" s="37" t="n"/>
      <c r="R40" s="10" t="n"/>
      <c r="S40" s="9" t="n"/>
      <c r="T40" s="9" t="n"/>
      <c r="U40" s="38" t="n"/>
      <c r="V40" s="9" t="n"/>
      <c r="W40" s="38" t="n"/>
      <c r="X40" s="15" t="n"/>
      <c r="Y40" s="38" t="n"/>
      <c r="Z40" s="38" t="n"/>
      <c r="AA40" s="18">
        <f>IF(OR(Y40="",Z40=""),"",Z40-Y40+1)</f>
        <v/>
      </c>
      <c r="AB40" s="17">
        <f>IF(OR(J40="",X40=""),"",J40*X40)</f>
        <v/>
      </c>
      <c r="AC40" s="17">
        <f>IF(OR(AB40="",AA40=""),"",IFERROR(AB40*AA40/30,0))</f>
        <v/>
      </c>
      <c r="AD40" s="9" t="n"/>
      <c r="AE40" s="10" t="n"/>
      <c r="AF40" s="18">
        <f>IF(OR(N40="",U40=""),"",U40-N40)</f>
        <v/>
      </c>
    </row>
    <row r="41">
      <c r="A41" s="9" t="n"/>
      <c r="B41" s="10" t="n"/>
      <c r="C41" s="10" t="n"/>
      <c r="D41" s="10" t="n"/>
      <c r="E41" s="9" t="n"/>
      <c r="F41" s="9" t="n"/>
      <c r="G41" s="37" t="n"/>
      <c r="H41" s="12" t="n"/>
      <c r="I41" s="12" t="n"/>
      <c r="J41" s="13">
        <f>IF(OR(H41="",I41=""),"",H41+I41)</f>
        <v/>
      </c>
      <c r="K41" s="12" t="n"/>
      <c r="L41" s="38" t="n"/>
      <c r="M41" s="38" t="n"/>
      <c r="N41" s="38" t="n"/>
      <c r="O41" s="9" t="n"/>
      <c r="P41" s="9" t="n"/>
      <c r="Q41" s="37" t="n"/>
      <c r="R41" s="10" t="n"/>
      <c r="S41" s="9" t="n"/>
      <c r="T41" s="9" t="n"/>
      <c r="U41" s="38" t="n"/>
      <c r="V41" s="9" t="n"/>
      <c r="W41" s="38" t="n"/>
      <c r="X41" s="15" t="n"/>
      <c r="Y41" s="38" t="n"/>
      <c r="Z41" s="38" t="n"/>
      <c r="AA41" s="16">
        <f>IF(OR(Y41="",Z41=""),"",Z41-Y41+1)</f>
        <v/>
      </c>
      <c r="AB41" s="13">
        <f>IF(OR(J41="",X41=""),"",J41*X41)</f>
        <v/>
      </c>
      <c r="AC41" s="13">
        <f>IF(OR(AB41="",AA41=""),"",IFERROR(AB41*AA41/30,0))</f>
        <v/>
      </c>
      <c r="AD41" s="9" t="n"/>
      <c r="AE41" s="10" t="n"/>
      <c r="AF41" s="16">
        <f>IF(OR(N41="",U41=""),"",U41-N41)</f>
        <v/>
      </c>
    </row>
    <row r="42">
      <c r="A42" s="9" t="n"/>
      <c r="B42" s="10" t="n"/>
      <c r="C42" s="10" t="n"/>
      <c r="D42" s="10" t="n"/>
      <c r="E42" s="9" t="n"/>
      <c r="F42" s="9" t="n"/>
      <c r="G42" s="37" t="n"/>
      <c r="H42" s="12" t="n"/>
      <c r="I42" s="12" t="n"/>
      <c r="J42" s="17">
        <f>IF(OR(H42="",I42=""),"",H42+I42)</f>
        <v/>
      </c>
      <c r="K42" s="12" t="n"/>
      <c r="L42" s="38" t="n"/>
      <c r="M42" s="38" t="n"/>
      <c r="N42" s="38" t="n"/>
      <c r="O42" s="9" t="n"/>
      <c r="P42" s="9" t="n"/>
      <c r="Q42" s="37" t="n"/>
      <c r="R42" s="10" t="n"/>
      <c r="S42" s="9" t="n"/>
      <c r="T42" s="9" t="n"/>
      <c r="U42" s="38" t="n"/>
      <c r="V42" s="9" t="n"/>
      <c r="W42" s="38" t="n"/>
      <c r="X42" s="15" t="n"/>
      <c r="Y42" s="38" t="n"/>
      <c r="Z42" s="38" t="n"/>
      <c r="AA42" s="18">
        <f>IF(OR(Y42="",Z42=""),"",Z42-Y42+1)</f>
        <v/>
      </c>
      <c r="AB42" s="17">
        <f>IF(OR(J42="",X42=""),"",J42*X42)</f>
        <v/>
      </c>
      <c r="AC42" s="17">
        <f>IF(OR(AB42="",AA42=""),"",IFERROR(AB42*AA42/30,0))</f>
        <v/>
      </c>
      <c r="AD42" s="9" t="n"/>
      <c r="AE42" s="10" t="n"/>
      <c r="AF42" s="18">
        <f>IF(OR(N42="",U42=""),"",U42-N42)</f>
        <v/>
      </c>
    </row>
    <row r="43">
      <c r="A43" s="9" t="n"/>
      <c r="B43" s="10" t="n"/>
      <c r="C43" s="10" t="n"/>
      <c r="D43" s="10" t="n"/>
      <c r="E43" s="9" t="n"/>
      <c r="F43" s="9" t="n"/>
      <c r="G43" s="37" t="n"/>
      <c r="H43" s="12" t="n"/>
      <c r="I43" s="12" t="n"/>
      <c r="J43" s="13">
        <f>IF(OR(H43="",I43=""),"",H43+I43)</f>
        <v/>
      </c>
      <c r="K43" s="12" t="n"/>
      <c r="L43" s="38" t="n"/>
      <c r="M43" s="38" t="n"/>
      <c r="N43" s="38" t="n"/>
      <c r="O43" s="9" t="n"/>
      <c r="P43" s="9" t="n"/>
      <c r="Q43" s="37" t="n"/>
      <c r="R43" s="10" t="n"/>
      <c r="S43" s="9" t="n"/>
      <c r="T43" s="9" t="n"/>
      <c r="U43" s="38" t="n"/>
      <c r="V43" s="9" t="n"/>
      <c r="W43" s="38" t="n"/>
      <c r="X43" s="15" t="n"/>
      <c r="Y43" s="38" t="n"/>
      <c r="Z43" s="38" t="n"/>
      <c r="AA43" s="16">
        <f>IF(OR(Y43="",Z43=""),"",Z43-Y43+1)</f>
        <v/>
      </c>
      <c r="AB43" s="13">
        <f>IF(OR(J43="",X43=""),"",J43*X43)</f>
        <v/>
      </c>
      <c r="AC43" s="13">
        <f>IF(OR(AB43="",AA43=""),"",IFERROR(AB43*AA43/30,0))</f>
        <v/>
      </c>
      <c r="AD43" s="9" t="n"/>
      <c r="AE43" s="10" t="n"/>
      <c r="AF43" s="16">
        <f>IF(OR(N43="",U43=""),"",U43-N43)</f>
        <v/>
      </c>
    </row>
    <row r="44">
      <c r="A44" s="9" t="n"/>
      <c r="B44" s="10" t="n"/>
      <c r="C44" s="10" t="n"/>
      <c r="D44" s="10" t="n"/>
      <c r="E44" s="9" t="n"/>
      <c r="F44" s="9" t="n"/>
      <c r="G44" s="37" t="n"/>
      <c r="H44" s="12" t="n"/>
      <c r="I44" s="12" t="n"/>
      <c r="J44" s="17">
        <f>IF(OR(H44="",I44=""),"",H44+I44)</f>
        <v/>
      </c>
      <c r="K44" s="12" t="n"/>
      <c r="L44" s="38" t="n"/>
      <c r="M44" s="38" t="n"/>
      <c r="N44" s="38" t="n"/>
      <c r="O44" s="9" t="n"/>
      <c r="P44" s="9" t="n"/>
      <c r="Q44" s="37" t="n"/>
      <c r="R44" s="10" t="n"/>
      <c r="S44" s="9" t="n"/>
      <c r="T44" s="9" t="n"/>
      <c r="U44" s="38" t="n"/>
      <c r="V44" s="9" t="n"/>
      <c r="W44" s="38" t="n"/>
      <c r="X44" s="15" t="n"/>
      <c r="Y44" s="38" t="n"/>
      <c r="Z44" s="38" t="n"/>
      <c r="AA44" s="18">
        <f>IF(OR(Y44="",Z44=""),"",Z44-Y44+1)</f>
        <v/>
      </c>
      <c r="AB44" s="17">
        <f>IF(OR(J44="",X44=""),"",J44*X44)</f>
        <v/>
      </c>
      <c r="AC44" s="17">
        <f>IF(OR(AB44="",AA44=""),"",IFERROR(AB44*AA44/30,0))</f>
        <v/>
      </c>
      <c r="AD44" s="9" t="n"/>
      <c r="AE44" s="10" t="n"/>
      <c r="AF44" s="18">
        <f>IF(OR(N44="",U44=""),"",U44-N44)</f>
        <v/>
      </c>
    </row>
    <row r="45">
      <c r="A45" s="9" t="n"/>
      <c r="B45" s="10" t="n"/>
      <c r="C45" s="10" t="n"/>
      <c r="D45" s="10" t="n"/>
      <c r="E45" s="9" t="n"/>
      <c r="F45" s="9" t="n"/>
      <c r="G45" s="37" t="n"/>
      <c r="H45" s="12" t="n"/>
      <c r="I45" s="12" t="n"/>
      <c r="J45" s="13">
        <f>IF(OR(H45="",I45=""),"",H45+I45)</f>
        <v/>
      </c>
      <c r="K45" s="12" t="n"/>
      <c r="L45" s="38" t="n"/>
      <c r="M45" s="38" t="n"/>
      <c r="N45" s="38" t="n"/>
      <c r="O45" s="9" t="n"/>
      <c r="P45" s="9" t="n"/>
      <c r="Q45" s="37" t="n"/>
      <c r="R45" s="10" t="n"/>
      <c r="S45" s="9" t="n"/>
      <c r="T45" s="9" t="n"/>
      <c r="U45" s="38" t="n"/>
      <c r="V45" s="9" t="n"/>
      <c r="W45" s="38" t="n"/>
      <c r="X45" s="15" t="n"/>
      <c r="Y45" s="38" t="n"/>
      <c r="Z45" s="38" t="n"/>
      <c r="AA45" s="16">
        <f>IF(OR(Y45="",Z45=""),"",Z45-Y45+1)</f>
        <v/>
      </c>
      <c r="AB45" s="13">
        <f>IF(OR(J45="",X45=""),"",J45*X45)</f>
        <v/>
      </c>
      <c r="AC45" s="13">
        <f>IF(OR(AB45="",AA45=""),"",IFERROR(AB45*AA45/30,0))</f>
        <v/>
      </c>
      <c r="AD45" s="9" t="n"/>
      <c r="AE45" s="10" t="n"/>
      <c r="AF45" s="16">
        <f>IF(OR(N45="",U45=""),"",U45-N45)</f>
        <v/>
      </c>
    </row>
    <row r="46">
      <c r="A46" s="9" t="n"/>
      <c r="B46" s="10" t="n"/>
      <c r="C46" s="10" t="n"/>
      <c r="D46" s="10" t="n"/>
      <c r="E46" s="9" t="n"/>
      <c r="F46" s="9" t="n"/>
      <c r="G46" s="37" t="n"/>
      <c r="H46" s="12" t="n"/>
      <c r="I46" s="12" t="n"/>
      <c r="J46" s="17">
        <f>IF(OR(H46="",I46=""),"",H46+I46)</f>
        <v/>
      </c>
      <c r="K46" s="12" t="n"/>
      <c r="L46" s="38" t="n"/>
      <c r="M46" s="38" t="n"/>
      <c r="N46" s="38" t="n"/>
      <c r="O46" s="9" t="n"/>
      <c r="P46" s="9" t="n"/>
      <c r="Q46" s="37" t="n"/>
      <c r="R46" s="10" t="n"/>
      <c r="S46" s="9" t="n"/>
      <c r="T46" s="9" t="n"/>
      <c r="U46" s="38" t="n"/>
      <c r="V46" s="9" t="n"/>
      <c r="W46" s="38" t="n"/>
      <c r="X46" s="15" t="n"/>
      <c r="Y46" s="38" t="n"/>
      <c r="Z46" s="38" t="n"/>
      <c r="AA46" s="18">
        <f>IF(OR(Y46="",Z46=""),"",Z46-Y46+1)</f>
        <v/>
      </c>
      <c r="AB46" s="17">
        <f>IF(OR(J46="",X46=""),"",J46*X46)</f>
        <v/>
      </c>
      <c r="AC46" s="17">
        <f>IF(OR(AB46="",AA46=""),"",IFERROR(AB46*AA46/30,0))</f>
        <v/>
      </c>
      <c r="AD46" s="9" t="n"/>
      <c r="AE46" s="10" t="n"/>
      <c r="AF46" s="18">
        <f>IF(OR(N46="",U46=""),"",U46-N46)</f>
        <v/>
      </c>
    </row>
    <row r="47">
      <c r="A47" s="9" t="n"/>
      <c r="B47" s="10" t="n"/>
      <c r="C47" s="10" t="n"/>
      <c r="D47" s="10" t="n"/>
      <c r="E47" s="9" t="n"/>
      <c r="F47" s="9" t="n"/>
      <c r="G47" s="37" t="n"/>
      <c r="H47" s="12" t="n"/>
      <c r="I47" s="12" t="n"/>
      <c r="J47" s="13">
        <f>IF(OR(H47="",I47=""),"",H47+I47)</f>
        <v/>
      </c>
      <c r="K47" s="12" t="n"/>
      <c r="L47" s="38" t="n"/>
      <c r="M47" s="38" t="n"/>
      <c r="N47" s="38" t="n"/>
      <c r="O47" s="9" t="n"/>
      <c r="P47" s="9" t="n"/>
      <c r="Q47" s="37" t="n"/>
      <c r="R47" s="10" t="n"/>
      <c r="S47" s="9" t="n"/>
      <c r="T47" s="9" t="n"/>
      <c r="U47" s="38" t="n"/>
      <c r="V47" s="9" t="n"/>
      <c r="W47" s="38" t="n"/>
      <c r="X47" s="15" t="n"/>
      <c r="Y47" s="38" t="n"/>
      <c r="Z47" s="38" t="n"/>
      <c r="AA47" s="16">
        <f>IF(OR(Y47="",Z47=""),"",Z47-Y47+1)</f>
        <v/>
      </c>
      <c r="AB47" s="13">
        <f>IF(OR(J47="",X47=""),"",J47*X47)</f>
        <v/>
      </c>
      <c r="AC47" s="13">
        <f>IF(OR(AB47="",AA47=""),"",IFERROR(AB47*AA47/30,0))</f>
        <v/>
      </c>
      <c r="AD47" s="9" t="n"/>
      <c r="AE47" s="10" t="n"/>
      <c r="AF47" s="16">
        <f>IF(OR(N47="",U47=""),"",U47-N47)</f>
        <v/>
      </c>
    </row>
    <row r="48">
      <c r="A48" s="9" t="n"/>
      <c r="B48" s="10" t="n"/>
      <c r="C48" s="10" t="n"/>
      <c r="D48" s="10" t="n"/>
      <c r="E48" s="9" t="n"/>
      <c r="F48" s="9" t="n"/>
      <c r="G48" s="37" t="n"/>
      <c r="H48" s="12" t="n"/>
      <c r="I48" s="12" t="n"/>
      <c r="J48" s="17">
        <f>IF(OR(H48="",I48=""),"",H48+I48)</f>
        <v/>
      </c>
      <c r="K48" s="12" t="n"/>
      <c r="L48" s="38" t="n"/>
      <c r="M48" s="38" t="n"/>
      <c r="N48" s="38" t="n"/>
      <c r="O48" s="9" t="n"/>
      <c r="P48" s="9" t="n"/>
      <c r="Q48" s="37" t="n"/>
      <c r="R48" s="10" t="n"/>
      <c r="S48" s="9" t="n"/>
      <c r="T48" s="9" t="n"/>
      <c r="U48" s="38" t="n"/>
      <c r="V48" s="9" t="n"/>
      <c r="W48" s="38" t="n"/>
      <c r="X48" s="15" t="n"/>
      <c r="Y48" s="38" t="n"/>
      <c r="Z48" s="38" t="n"/>
      <c r="AA48" s="18">
        <f>IF(OR(Y48="",Z48=""),"",Z48-Y48+1)</f>
        <v/>
      </c>
      <c r="AB48" s="17">
        <f>IF(OR(J48="",X48=""),"",J48*X48)</f>
        <v/>
      </c>
      <c r="AC48" s="17">
        <f>IF(OR(AB48="",AA48=""),"",IFERROR(AB48*AA48/30,0))</f>
        <v/>
      </c>
      <c r="AD48" s="9" t="n"/>
      <c r="AE48" s="10" t="n"/>
      <c r="AF48" s="18">
        <f>IF(OR(N48="",U48=""),"",U48-N48)</f>
        <v/>
      </c>
    </row>
    <row r="49">
      <c r="A49" s="9" t="n"/>
      <c r="B49" s="10" t="n"/>
      <c r="C49" s="10" t="n"/>
      <c r="D49" s="10" t="n"/>
      <c r="E49" s="9" t="n"/>
      <c r="F49" s="9" t="n"/>
      <c r="G49" s="37" t="n"/>
      <c r="H49" s="12" t="n"/>
      <c r="I49" s="12" t="n"/>
      <c r="J49" s="13">
        <f>IF(OR(H49="",I49=""),"",H49+I49)</f>
        <v/>
      </c>
      <c r="K49" s="12" t="n"/>
      <c r="L49" s="38" t="n"/>
      <c r="M49" s="38" t="n"/>
      <c r="N49" s="38" t="n"/>
      <c r="O49" s="9" t="n"/>
      <c r="P49" s="9" t="n"/>
      <c r="Q49" s="37" t="n"/>
      <c r="R49" s="10" t="n"/>
      <c r="S49" s="9" t="n"/>
      <c r="T49" s="9" t="n"/>
      <c r="U49" s="38" t="n"/>
      <c r="V49" s="9" t="n"/>
      <c r="W49" s="38" t="n"/>
      <c r="X49" s="15" t="n"/>
      <c r="Y49" s="38" t="n"/>
      <c r="Z49" s="38" t="n"/>
      <c r="AA49" s="16">
        <f>IF(OR(Y49="",Z49=""),"",Z49-Y49+1)</f>
        <v/>
      </c>
      <c r="AB49" s="13">
        <f>IF(OR(J49="",X49=""),"",J49*X49)</f>
        <v/>
      </c>
      <c r="AC49" s="13">
        <f>IF(OR(AB49="",AA49=""),"",IFERROR(AB49*AA49/30,0))</f>
        <v/>
      </c>
      <c r="AD49" s="9" t="n"/>
      <c r="AE49" s="10" t="n"/>
      <c r="AF49" s="16">
        <f>IF(OR(N49="",U49=""),"",U49-N49)</f>
        <v/>
      </c>
    </row>
    <row r="50">
      <c r="A50" s="9" t="n"/>
      <c r="B50" s="10" t="n"/>
      <c r="C50" s="10" t="n"/>
      <c r="D50" s="10" t="n"/>
      <c r="E50" s="9" t="n"/>
      <c r="F50" s="9" t="n"/>
      <c r="G50" s="37" t="n"/>
      <c r="H50" s="12" t="n"/>
      <c r="I50" s="12" t="n"/>
      <c r="J50" s="17">
        <f>IF(OR(H50="",I50=""),"",H50+I50)</f>
        <v/>
      </c>
      <c r="K50" s="12" t="n"/>
      <c r="L50" s="38" t="n"/>
      <c r="M50" s="38" t="n"/>
      <c r="N50" s="38" t="n"/>
      <c r="O50" s="9" t="n"/>
      <c r="P50" s="9" t="n"/>
      <c r="Q50" s="37" t="n"/>
      <c r="R50" s="10" t="n"/>
      <c r="S50" s="9" t="n"/>
      <c r="T50" s="9" t="n"/>
      <c r="U50" s="38" t="n"/>
      <c r="V50" s="9" t="n"/>
      <c r="W50" s="38" t="n"/>
      <c r="X50" s="15" t="n"/>
      <c r="Y50" s="38" t="n"/>
      <c r="Z50" s="38" t="n"/>
      <c r="AA50" s="18">
        <f>IF(OR(Y50="",Z50=""),"",Z50-Y50+1)</f>
        <v/>
      </c>
      <c r="AB50" s="17">
        <f>IF(OR(J50="",X50=""),"",J50*X50)</f>
        <v/>
      </c>
      <c r="AC50" s="17">
        <f>IF(OR(AB50="",AA50=""),"",IFERROR(AB50*AA50/30,0))</f>
        <v/>
      </c>
      <c r="AD50" s="9" t="n"/>
      <c r="AE50" s="10" t="n"/>
      <c r="AF50" s="18">
        <f>IF(OR(N50="",U50=""),"",U50-N50)</f>
        <v/>
      </c>
    </row>
    <row r="51">
      <c r="A51" s="9" t="n"/>
      <c r="B51" s="10" t="n"/>
      <c r="C51" s="10" t="n"/>
      <c r="D51" s="10" t="n"/>
      <c r="E51" s="9" t="n"/>
      <c r="F51" s="9" t="n"/>
      <c r="G51" s="37" t="n"/>
      <c r="H51" s="12" t="n"/>
      <c r="I51" s="12" t="n"/>
      <c r="J51" s="13">
        <f>IF(OR(H51="",I51=""),"",H51+I51)</f>
        <v/>
      </c>
      <c r="K51" s="12" t="n"/>
      <c r="L51" s="38" t="n"/>
      <c r="M51" s="38" t="n"/>
      <c r="N51" s="38" t="n"/>
      <c r="O51" s="9" t="n"/>
      <c r="P51" s="9" t="n"/>
      <c r="Q51" s="37" t="n"/>
      <c r="R51" s="10" t="n"/>
      <c r="S51" s="9" t="n"/>
      <c r="T51" s="9" t="n"/>
      <c r="U51" s="38" t="n"/>
      <c r="V51" s="9" t="n"/>
      <c r="W51" s="38" t="n"/>
      <c r="X51" s="15" t="n"/>
      <c r="Y51" s="38" t="n"/>
      <c r="Z51" s="38" t="n"/>
      <c r="AA51" s="16">
        <f>IF(OR(Y51="",Z51=""),"",Z51-Y51+1)</f>
        <v/>
      </c>
      <c r="AB51" s="13">
        <f>IF(OR(J51="",X51=""),"",J51*X51)</f>
        <v/>
      </c>
      <c r="AC51" s="13">
        <f>IF(OR(AB51="",AA51=""),"",IFERROR(AB51*AA51/30,0))</f>
        <v/>
      </c>
      <c r="AD51" s="9" t="n"/>
      <c r="AE51" s="10" t="n"/>
      <c r="AF51" s="16">
        <f>IF(OR(N51="",U51=""),"",U51-N51)</f>
        <v/>
      </c>
    </row>
    <row r="52">
      <c r="A52" s="9" t="n"/>
      <c r="B52" s="10" t="n"/>
      <c r="C52" s="10" t="n"/>
      <c r="D52" s="10" t="n"/>
      <c r="E52" s="9" t="n"/>
      <c r="F52" s="9" t="n"/>
      <c r="G52" s="37" t="n"/>
      <c r="H52" s="12" t="n"/>
      <c r="I52" s="12" t="n"/>
      <c r="J52" s="17">
        <f>IF(OR(H52="",I52=""),"",H52+I52)</f>
        <v/>
      </c>
      <c r="K52" s="12" t="n"/>
      <c r="L52" s="38" t="n"/>
      <c r="M52" s="38" t="n"/>
      <c r="N52" s="38" t="n"/>
      <c r="O52" s="9" t="n"/>
      <c r="P52" s="9" t="n"/>
      <c r="Q52" s="37" t="n"/>
      <c r="R52" s="10" t="n"/>
      <c r="S52" s="9" t="n"/>
      <c r="T52" s="9" t="n"/>
      <c r="U52" s="38" t="n"/>
      <c r="V52" s="9" t="n"/>
      <c r="W52" s="38" t="n"/>
      <c r="X52" s="15" t="n"/>
      <c r="Y52" s="38" t="n"/>
      <c r="Z52" s="38" t="n"/>
      <c r="AA52" s="18">
        <f>IF(OR(Y52="",Z52=""),"",Z52-Y52+1)</f>
        <v/>
      </c>
      <c r="AB52" s="17">
        <f>IF(OR(J52="",X52=""),"",J52*X52)</f>
        <v/>
      </c>
      <c r="AC52" s="17">
        <f>IF(OR(AB52="",AA52=""),"",IFERROR(AB52*AA52/30,0))</f>
        <v/>
      </c>
      <c r="AD52" s="9" t="n"/>
      <c r="AE52" s="10" t="n"/>
      <c r="AF52" s="18">
        <f>IF(OR(N52="",U52=""),"",U52-N52)</f>
        <v/>
      </c>
    </row>
    <row r="53">
      <c r="A53" s="9" t="n"/>
      <c r="B53" s="10" t="n"/>
      <c r="C53" s="10" t="n"/>
      <c r="D53" s="10" t="n"/>
      <c r="E53" s="9" t="n"/>
      <c r="F53" s="9" t="n"/>
      <c r="G53" s="37" t="n"/>
      <c r="H53" s="12" t="n"/>
      <c r="I53" s="12" t="n"/>
      <c r="J53" s="13">
        <f>IF(OR(H53="",I53=""),"",H53+I53)</f>
        <v/>
      </c>
      <c r="K53" s="12" t="n"/>
      <c r="L53" s="38" t="n"/>
      <c r="M53" s="38" t="n"/>
      <c r="N53" s="38" t="n"/>
      <c r="O53" s="9" t="n"/>
      <c r="P53" s="9" t="n"/>
      <c r="Q53" s="37" t="n"/>
      <c r="R53" s="10" t="n"/>
      <c r="S53" s="9" t="n"/>
      <c r="T53" s="9" t="n"/>
      <c r="U53" s="38" t="n"/>
      <c r="V53" s="9" t="n"/>
      <c r="W53" s="38" t="n"/>
      <c r="X53" s="15" t="n"/>
      <c r="Y53" s="38" t="n"/>
      <c r="Z53" s="38" t="n"/>
      <c r="AA53" s="16">
        <f>IF(OR(Y53="",Z53=""),"",Z53-Y53+1)</f>
        <v/>
      </c>
      <c r="AB53" s="13">
        <f>IF(OR(J53="",X53=""),"",J53*X53)</f>
        <v/>
      </c>
      <c r="AC53" s="13">
        <f>IF(OR(AB53="",AA53=""),"",IFERROR(AB53*AA53/30,0))</f>
        <v/>
      </c>
      <c r="AD53" s="9" t="n"/>
      <c r="AE53" s="10" t="n"/>
      <c r="AF53" s="16">
        <f>IF(OR(N53="",U53=""),"",U53-N53)</f>
        <v/>
      </c>
    </row>
    <row r="54">
      <c r="A54" s="9" t="n"/>
      <c r="B54" s="10" t="n"/>
      <c r="C54" s="10" t="n"/>
      <c r="D54" s="10" t="n"/>
      <c r="E54" s="9" t="n"/>
      <c r="F54" s="9" t="n"/>
      <c r="G54" s="37" t="n"/>
      <c r="H54" s="12" t="n"/>
      <c r="I54" s="12" t="n"/>
      <c r="J54" s="17">
        <f>IF(OR(H54="",I54=""),"",H54+I54)</f>
        <v/>
      </c>
      <c r="K54" s="12" t="n"/>
      <c r="L54" s="38" t="n"/>
      <c r="M54" s="38" t="n"/>
      <c r="N54" s="38" t="n"/>
      <c r="O54" s="9" t="n"/>
      <c r="P54" s="9" t="n"/>
      <c r="Q54" s="37" t="n"/>
      <c r="R54" s="10" t="n"/>
      <c r="S54" s="9" t="n"/>
      <c r="T54" s="9" t="n"/>
      <c r="U54" s="38" t="n"/>
      <c r="V54" s="9" t="n"/>
      <c r="W54" s="38" t="n"/>
      <c r="X54" s="15" t="n"/>
      <c r="Y54" s="38" t="n"/>
      <c r="Z54" s="38" t="n"/>
      <c r="AA54" s="18">
        <f>IF(OR(Y54="",Z54=""),"",Z54-Y54+1)</f>
        <v/>
      </c>
      <c r="AB54" s="17">
        <f>IF(OR(J54="",X54=""),"",J54*X54)</f>
        <v/>
      </c>
      <c r="AC54" s="17">
        <f>IF(OR(AB54="",AA54=""),"",IFERROR(AB54*AA54/30,0))</f>
        <v/>
      </c>
      <c r="AD54" s="9" t="n"/>
      <c r="AE54" s="10" t="n"/>
      <c r="AF54" s="18">
        <f>IF(OR(N54="",U54=""),"",U54-N54)</f>
        <v/>
      </c>
    </row>
    <row r="55">
      <c r="A55" s="9" t="n"/>
      <c r="B55" s="10" t="n"/>
      <c r="C55" s="10" t="n"/>
      <c r="D55" s="10" t="n"/>
      <c r="E55" s="9" t="n"/>
      <c r="F55" s="9" t="n"/>
      <c r="G55" s="37" t="n"/>
      <c r="H55" s="12" t="n"/>
      <c r="I55" s="12" t="n"/>
      <c r="J55" s="13">
        <f>IF(OR(H55="",I55=""),"",H55+I55)</f>
        <v/>
      </c>
      <c r="K55" s="12" t="n"/>
      <c r="L55" s="38" t="n"/>
      <c r="M55" s="38" t="n"/>
      <c r="N55" s="38" t="n"/>
      <c r="O55" s="9" t="n"/>
      <c r="P55" s="9" t="n"/>
      <c r="Q55" s="37" t="n"/>
      <c r="R55" s="10" t="n"/>
      <c r="S55" s="9" t="n"/>
      <c r="T55" s="9" t="n"/>
      <c r="U55" s="38" t="n"/>
      <c r="V55" s="9" t="n"/>
      <c r="W55" s="38" t="n"/>
      <c r="X55" s="15" t="n"/>
      <c r="Y55" s="38" t="n"/>
      <c r="Z55" s="38" t="n"/>
      <c r="AA55" s="16">
        <f>IF(OR(Y55="",Z55=""),"",Z55-Y55+1)</f>
        <v/>
      </c>
      <c r="AB55" s="13">
        <f>IF(OR(J55="",X55=""),"",J55*X55)</f>
        <v/>
      </c>
      <c r="AC55" s="13">
        <f>IF(OR(AB55="",AA55=""),"",IFERROR(AB55*AA55/30,0))</f>
        <v/>
      </c>
      <c r="AD55" s="9" t="n"/>
      <c r="AE55" s="10" t="n"/>
      <c r="AF55" s="16">
        <f>IF(OR(N55="",U55=""),"",U55-N55)</f>
        <v/>
      </c>
    </row>
    <row r="56">
      <c r="A56" s="9" t="n"/>
      <c r="B56" s="10" t="n"/>
      <c r="C56" s="10" t="n"/>
      <c r="D56" s="10" t="n"/>
      <c r="E56" s="9" t="n"/>
      <c r="F56" s="9" t="n"/>
      <c r="G56" s="37" t="n"/>
      <c r="H56" s="12" t="n"/>
      <c r="I56" s="12" t="n"/>
      <c r="J56" s="17">
        <f>IF(OR(H56="",I56=""),"",H56+I56)</f>
        <v/>
      </c>
      <c r="K56" s="12" t="n"/>
      <c r="L56" s="38" t="n"/>
      <c r="M56" s="38" t="n"/>
      <c r="N56" s="38" t="n"/>
      <c r="O56" s="9" t="n"/>
      <c r="P56" s="9" t="n"/>
      <c r="Q56" s="37" t="n"/>
      <c r="R56" s="10" t="n"/>
      <c r="S56" s="9" t="n"/>
      <c r="T56" s="9" t="n"/>
      <c r="U56" s="38" t="n"/>
      <c r="V56" s="9" t="n"/>
      <c r="W56" s="38" t="n"/>
      <c r="X56" s="15" t="n"/>
      <c r="Y56" s="38" t="n"/>
      <c r="Z56" s="38" t="n"/>
      <c r="AA56" s="18">
        <f>IF(OR(Y56="",Z56=""),"",Z56-Y56+1)</f>
        <v/>
      </c>
      <c r="AB56" s="17">
        <f>IF(OR(J56="",X56=""),"",J56*X56)</f>
        <v/>
      </c>
      <c r="AC56" s="17">
        <f>IF(OR(AB56="",AA56=""),"",IFERROR(AB56*AA56/30,0))</f>
        <v/>
      </c>
      <c r="AD56" s="9" t="n"/>
      <c r="AE56" s="10" t="n"/>
      <c r="AF56" s="18">
        <f>IF(OR(N56="",U56=""),"",U56-N56)</f>
        <v/>
      </c>
    </row>
    <row r="57">
      <c r="A57" s="9" t="n"/>
      <c r="B57" s="10" t="n"/>
      <c r="C57" s="10" t="n"/>
      <c r="D57" s="10" t="n"/>
      <c r="E57" s="9" t="n"/>
      <c r="F57" s="9" t="n"/>
      <c r="G57" s="37" t="n"/>
      <c r="H57" s="12" t="n"/>
      <c r="I57" s="12" t="n"/>
      <c r="J57" s="13">
        <f>IF(OR(H57="",I57=""),"",H57+I57)</f>
        <v/>
      </c>
      <c r="K57" s="12" t="n"/>
      <c r="L57" s="38" t="n"/>
      <c r="M57" s="38" t="n"/>
      <c r="N57" s="38" t="n"/>
      <c r="O57" s="9" t="n"/>
      <c r="P57" s="9" t="n"/>
      <c r="Q57" s="37" t="n"/>
      <c r="R57" s="10" t="n"/>
      <c r="S57" s="9" t="n"/>
      <c r="T57" s="9" t="n"/>
      <c r="U57" s="38" t="n"/>
      <c r="V57" s="9" t="n"/>
      <c r="W57" s="38" t="n"/>
      <c r="X57" s="15" t="n"/>
      <c r="Y57" s="38" t="n"/>
      <c r="Z57" s="38" t="n"/>
      <c r="AA57" s="16">
        <f>IF(OR(Y57="",Z57=""),"",Z57-Y57+1)</f>
        <v/>
      </c>
      <c r="AB57" s="13">
        <f>IF(OR(J57="",X57=""),"",J57*X57)</f>
        <v/>
      </c>
      <c r="AC57" s="13">
        <f>IF(OR(AB57="",AA57=""),"",IFERROR(AB57*AA57/30,0))</f>
        <v/>
      </c>
      <c r="AD57" s="9" t="n"/>
      <c r="AE57" s="10" t="n"/>
      <c r="AF57" s="16">
        <f>IF(OR(N57="",U57=""),"",U57-N57)</f>
        <v/>
      </c>
    </row>
    <row r="58">
      <c r="A58" s="9" t="n"/>
      <c r="B58" s="10" t="n"/>
      <c r="C58" s="10" t="n"/>
      <c r="D58" s="10" t="n"/>
      <c r="E58" s="9" t="n"/>
      <c r="F58" s="9" t="n"/>
      <c r="G58" s="37" t="n"/>
      <c r="H58" s="12" t="n"/>
      <c r="I58" s="12" t="n"/>
      <c r="J58" s="17">
        <f>IF(OR(H58="",I58=""),"",H58+I58)</f>
        <v/>
      </c>
      <c r="K58" s="12" t="n"/>
      <c r="L58" s="38" t="n"/>
      <c r="M58" s="38" t="n"/>
      <c r="N58" s="38" t="n"/>
      <c r="O58" s="9" t="n"/>
      <c r="P58" s="9" t="n"/>
      <c r="Q58" s="37" t="n"/>
      <c r="R58" s="10" t="n"/>
      <c r="S58" s="9" t="n"/>
      <c r="T58" s="9" t="n"/>
      <c r="U58" s="38" t="n"/>
      <c r="V58" s="9" t="n"/>
      <c r="W58" s="38" t="n"/>
      <c r="X58" s="15" t="n"/>
      <c r="Y58" s="38" t="n"/>
      <c r="Z58" s="38" t="n"/>
      <c r="AA58" s="18">
        <f>IF(OR(Y58="",Z58=""),"",Z58-Y58+1)</f>
        <v/>
      </c>
      <c r="AB58" s="17">
        <f>IF(OR(J58="",X58=""),"",J58*X58)</f>
        <v/>
      </c>
      <c r="AC58" s="17">
        <f>IF(OR(AB58="",AA58=""),"",IFERROR(AB58*AA58/30,0))</f>
        <v/>
      </c>
      <c r="AD58" s="9" t="n"/>
      <c r="AE58" s="10" t="n"/>
      <c r="AF58" s="18">
        <f>IF(OR(N58="",U58=""),"",U58-N58)</f>
        <v/>
      </c>
    </row>
    <row r="59">
      <c r="A59" s="9" t="n"/>
      <c r="B59" s="10" t="n"/>
      <c r="C59" s="10" t="n"/>
      <c r="D59" s="10" t="n"/>
      <c r="E59" s="9" t="n"/>
      <c r="F59" s="9" t="n"/>
      <c r="G59" s="37" t="n"/>
      <c r="H59" s="12" t="n"/>
      <c r="I59" s="12" t="n"/>
      <c r="J59" s="13">
        <f>IF(OR(H59="",I59=""),"",H59+I59)</f>
        <v/>
      </c>
      <c r="K59" s="12" t="n"/>
      <c r="L59" s="38" t="n"/>
      <c r="M59" s="38" t="n"/>
      <c r="N59" s="38" t="n"/>
      <c r="O59" s="9" t="n"/>
      <c r="P59" s="9" t="n"/>
      <c r="Q59" s="37" t="n"/>
      <c r="R59" s="10" t="n"/>
      <c r="S59" s="9" t="n"/>
      <c r="T59" s="9" t="n"/>
      <c r="U59" s="38" t="n"/>
      <c r="V59" s="9" t="n"/>
      <c r="W59" s="38" t="n"/>
      <c r="X59" s="15" t="n"/>
      <c r="Y59" s="38" t="n"/>
      <c r="Z59" s="38" t="n"/>
      <c r="AA59" s="16">
        <f>IF(OR(Y59="",Z59=""),"",Z59-Y59+1)</f>
        <v/>
      </c>
      <c r="AB59" s="13">
        <f>IF(OR(J59="",X59=""),"",J59*X59)</f>
        <v/>
      </c>
      <c r="AC59" s="13">
        <f>IF(OR(AB59="",AA59=""),"",IFERROR(AB59*AA59/30,0))</f>
        <v/>
      </c>
      <c r="AD59" s="9" t="n"/>
      <c r="AE59" s="10" t="n"/>
      <c r="AF59" s="16">
        <f>IF(OR(N59="",U59=""),"",U59-N59)</f>
        <v/>
      </c>
    </row>
    <row r="60">
      <c r="A60" s="9" t="n"/>
      <c r="B60" s="10" t="n"/>
      <c r="C60" s="10" t="n"/>
      <c r="D60" s="10" t="n"/>
      <c r="E60" s="9" t="n"/>
      <c r="F60" s="9" t="n"/>
      <c r="G60" s="37" t="n"/>
      <c r="H60" s="12" t="n"/>
      <c r="I60" s="12" t="n"/>
      <c r="J60" s="17">
        <f>IF(OR(H60="",I60=""),"",H60+I60)</f>
        <v/>
      </c>
      <c r="K60" s="12" t="n"/>
      <c r="L60" s="38" t="n"/>
      <c r="M60" s="38" t="n"/>
      <c r="N60" s="38" t="n"/>
      <c r="O60" s="9" t="n"/>
      <c r="P60" s="9" t="n"/>
      <c r="Q60" s="37" t="n"/>
      <c r="R60" s="10" t="n"/>
      <c r="S60" s="9" t="n"/>
      <c r="T60" s="9" t="n"/>
      <c r="U60" s="38" t="n"/>
      <c r="V60" s="9" t="n"/>
      <c r="W60" s="38" t="n"/>
      <c r="X60" s="15" t="n"/>
      <c r="Y60" s="38" t="n"/>
      <c r="Z60" s="38" t="n"/>
      <c r="AA60" s="18">
        <f>IF(OR(Y60="",Z60=""),"",Z60-Y60+1)</f>
        <v/>
      </c>
      <c r="AB60" s="17">
        <f>IF(OR(J60="",X60=""),"",J60*X60)</f>
        <v/>
      </c>
      <c r="AC60" s="17">
        <f>IF(OR(AB60="",AA60=""),"",IFERROR(AB60*AA60/30,0))</f>
        <v/>
      </c>
      <c r="AD60" s="9" t="n"/>
      <c r="AE60" s="10" t="n"/>
      <c r="AF60" s="18">
        <f>IF(OR(N60="",U60=""),"",U60-N60)</f>
        <v/>
      </c>
    </row>
    <row r="61">
      <c r="A61" s="9" t="n"/>
      <c r="B61" s="10" t="n"/>
      <c r="C61" s="10" t="n"/>
      <c r="D61" s="10" t="n"/>
      <c r="E61" s="9" t="n"/>
      <c r="F61" s="9" t="n"/>
      <c r="G61" s="37" t="n"/>
      <c r="H61" s="12" t="n"/>
      <c r="I61" s="12" t="n"/>
      <c r="J61" s="13">
        <f>IF(OR(H61="",I61=""),"",H61+I61)</f>
        <v/>
      </c>
      <c r="K61" s="12" t="n"/>
      <c r="L61" s="38" t="n"/>
      <c r="M61" s="38" t="n"/>
      <c r="N61" s="38" t="n"/>
      <c r="O61" s="9" t="n"/>
      <c r="P61" s="9" t="n"/>
      <c r="Q61" s="37" t="n"/>
      <c r="R61" s="10" t="n"/>
      <c r="S61" s="9" t="n"/>
      <c r="T61" s="9" t="n"/>
      <c r="U61" s="38" t="n"/>
      <c r="V61" s="9" t="n"/>
      <c r="W61" s="38" t="n"/>
      <c r="X61" s="15" t="n"/>
      <c r="Y61" s="38" t="n"/>
      <c r="Z61" s="38" t="n"/>
      <c r="AA61" s="16">
        <f>IF(OR(Y61="",Z61=""),"",Z61-Y61+1)</f>
        <v/>
      </c>
      <c r="AB61" s="13">
        <f>IF(OR(J61="",X61=""),"",J61*X61)</f>
        <v/>
      </c>
      <c r="AC61" s="13">
        <f>IF(OR(AB61="",AA61=""),"",IFERROR(AB61*AA61/30,0))</f>
        <v/>
      </c>
      <c r="AD61" s="9" t="n"/>
      <c r="AE61" s="10" t="n"/>
      <c r="AF61" s="16">
        <f>IF(OR(N61="",U61=""),"",U61-N61)</f>
        <v/>
      </c>
    </row>
    <row r="62">
      <c r="A62" s="9" t="n"/>
      <c r="B62" s="10" t="n"/>
      <c r="C62" s="10" t="n"/>
      <c r="D62" s="10" t="n"/>
      <c r="E62" s="9" t="n"/>
      <c r="F62" s="9" t="n"/>
      <c r="G62" s="37" t="n"/>
      <c r="H62" s="12" t="n"/>
      <c r="I62" s="12" t="n"/>
      <c r="J62" s="17">
        <f>IF(OR(H62="",I62=""),"",H62+I62)</f>
        <v/>
      </c>
      <c r="K62" s="12" t="n"/>
      <c r="L62" s="38" t="n"/>
      <c r="M62" s="38" t="n"/>
      <c r="N62" s="38" t="n"/>
      <c r="O62" s="9" t="n"/>
      <c r="P62" s="9" t="n"/>
      <c r="Q62" s="37" t="n"/>
      <c r="R62" s="10" t="n"/>
      <c r="S62" s="9" t="n"/>
      <c r="T62" s="9" t="n"/>
      <c r="U62" s="38" t="n"/>
      <c r="V62" s="9" t="n"/>
      <c r="W62" s="38" t="n"/>
      <c r="X62" s="15" t="n"/>
      <c r="Y62" s="38" t="n"/>
      <c r="Z62" s="38" t="n"/>
      <c r="AA62" s="18">
        <f>IF(OR(Y62="",Z62=""),"",Z62-Y62+1)</f>
        <v/>
      </c>
      <c r="AB62" s="17">
        <f>IF(OR(J62="",X62=""),"",J62*X62)</f>
        <v/>
      </c>
      <c r="AC62" s="17">
        <f>IF(OR(AB62="",AA62=""),"",IFERROR(AB62*AA62/30,0))</f>
        <v/>
      </c>
      <c r="AD62" s="9" t="n"/>
      <c r="AE62" s="10" t="n"/>
      <c r="AF62" s="18">
        <f>IF(OR(N62="",U62=""),"",U62-N62)</f>
        <v/>
      </c>
    </row>
    <row r="63">
      <c r="A63" s="9" t="n"/>
      <c r="B63" s="10" t="n"/>
      <c r="C63" s="10" t="n"/>
      <c r="D63" s="10" t="n"/>
      <c r="E63" s="9" t="n"/>
      <c r="F63" s="9" t="n"/>
      <c r="G63" s="37" t="n"/>
      <c r="H63" s="12" t="n"/>
      <c r="I63" s="12" t="n"/>
      <c r="J63" s="13">
        <f>IF(OR(H63="",I63=""),"",H63+I63)</f>
        <v/>
      </c>
      <c r="K63" s="12" t="n"/>
      <c r="L63" s="38" t="n"/>
      <c r="M63" s="38" t="n"/>
      <c r="N63" s="38" t="n"/>
      <c r="O63" s="9" t="n"/>
      <c r="P63" s="9" t="n"/>
      <c r="Q63" s="37" t="n"/>
      <c r="R63" s="10" t="n"/>
      <c r="S63" s="9" t="n"/>
      <c r="T63" s="9" t="n"/>
      <c r="U63" s="38" t="n"/>
      <c r="V63" s="9" t="n"/>
      <c r="W63" s="38" t="n"/>
      <c r="X63" s="15" t="n"/>
      <c r="Y63" s="38" t="n"/>
      <c r="Z63" s="38" t="n"/>
      <c r="AA63" s="16">
        <f>IF(OR(Y63="",Z63=""),"",Z63-Y63+1)</f>
        <v/>
      </c>
      <c r="AB63" s="13">
        <f>IF(OR(J63="",X63=""),"",J63*X63)</f>
        <v/>
      </c>
      <c r="AC63" s="13">
        <f>IF(OR(AB63="",AA63=""),"",IFERROR(AB63*AA63/30,0))</f>
        <v/>
      </c>
      <c r="AD63" s="9" t="n"/>
      <c r="AE63" s="10" t="n"/>
      <c r="AF63" s="16">
        <f>IF(OR(N63="",U63=""),"",U63-N63)</f>
        <v/>
      </c>
    </row>
    <row r="64">
      <c r="A64" s="9" t="n"/>
      <c r="B64" s="10" t="n"/>
      <c r="C64" s="10" t="n"/>
      <c r="D64" s="10" t="n"/>
      <c r="E64" s="9" t="n"/>
      <c r="F64" s="9" t="n"/>
      <c r="G64" s="37" t="n"/>
      <c r="H64" s="12" t="n"/>
      <c r="I64" s="12" t="n"/>
      <c r="J64" s="17">
        <f>IF(OR(H64="",I64=""),"",H64+I64)</f>
        <v/>
      </c>
      <c r="K64" s="12" t="n"/>
      <c r="L64" s="38" t="n"/>
      <c r="M64" s="38" t="n"/>
      <c r="N64" s="38" t="n"/>
      <c r="O64" s="9" t="n"/>
      <c r="P64" s="9" t="n"/>
      <c r="Q64" s="37" t="n"/>
      <c r="R64" s="10" t="n"/>
      <c r="S64" s="9" t="n"/>
      <c r="T64" s="9" t="n"/>
      <c r="U64" s="38" t="n"/>
      <c r="V64" s="9" t="n"/>
      <c r="W64" s="38" t="n"/>
      <c r="X64" s="15" t="n"/>
      <c r="Y64" s="38" t="n"/>
      <c r="Z64" s="38" t="n"/>
      <c r="AA64" s="18">
        <f>IF(OR(Y64="",Z64=""),"",Z64-Y64+1)</f>
        <v/>
      </c>
      <c r="AB64" s="17">
        <f>IF(OR(J64="",X64=""),"",J64*X64)</f>
        <v/>
      </c>
      <c r="AC64" s="17">
        <f>IF(OR(AB64="",AA64=""),"",IFERROR(AB64*AA64/30,0))</f>
        <v/>
      </c>
      <c r="AD64" s="9" t="n"/>
      <c r="AE64" s="10" t="n"/>
      <c r="AF64" s="18">
        <f>IF(OR(N64="",U64=""),"",U64-N64)</f>
        <v/>
      </c>
    </row>
    <row r="65">
      <c r="A65" s="9" t="n"/>
      <c r="B65" s="10" t="n"/>
      <c r="C65" s="10" t="n"/>
      <c r="D65" s="10" t="n"/>
      <c r="E65" s="9" t="n"/>
      <c r="F65" s="9" t="n"/>
      <c r="G65" s="37" t="n"/>
      <c r="H65" s="12" t="n"/>
      <c r="I65" s="12" t="n"/>
      <c r="J65" s="13">
        <f>IF(OR(H65="",I65=""),"",H65+I65)</f>
        <v/>
      </c>
      <c r="K65" s="12" t="n"/>
      <c r="L65" s="38" t="n"/>
      <c r="M65" s="38" t="n"/>
      <c r="N65" s="38" t="n"/>
      <c r="O65" s="9" t="n"/>
      <c r="P65" s="9" t="n"/>
      <c r="Q65" s="37" t="n"/>
      <c r="R65" s="10" t="n"/>
      <c r="S65" s="9" t="n"/>
      <c r="T65" s="9" t="n"/>
      <c r="U65" s="38" t="n"/>
      <c r="V65" s="9" t="n"/>
      <c r="W65" s="38" t="n"/>
      <c r="X65" s="15" t="n"/>
      <c r="Y65" s="38" t="n"/>
      <c r="Z65" s="38" t="n"/>
      <c r="AA65" s="16">
        <f>IF(OR(Y65="",Z65=""),"",Z65-Y65+1)</f>
        <v/>
      </c>
      <c r="AB65" s="13">
        <f>IF(OR(J65="",X65=""),"",J65*X65)</f>
        <v/>
      </c>
      <c r="AC65" s="13">
        <f>IF(OR(AB65="",AA65=""),"",IFERROR(AB65*AA65/30,0))</f>
        <v/>
      </c>
      <c r="AD65" s="9" t="n"/>
      <c r="AE65" s="10" t="n"/>
      <c r="AF65" s="16">
        <f>IF(OR(N65="",U65=""),"",U65-N65)</f>
        <v/>
      </c>
    </row>
    <row r="66">
      <c r="A66" s="9" t="n"/>
      <c r="B66" s="10" t="n"/>
      <c r="C66" s="10" t="n"/>
      <c r="D66" s="10" t="n"/>
      <c r="E66" s="9" t="n"/>
      <c r="F66" s="9" t="n"/>
      <c r="G66" s="37" t="n"/>
      <c r="H66" s="12" t="n"/>
      <c r="I66" s="12" t="n"/>
      <c r="J66" s="17">
        <f>IF(OR(H66="",I66=""),"",H66+I66)</f>
        <v/>
      </c>
      <c r="K66" s="12" t="n"/>
      <c r="L66" s="38" t="n"/>
      <c r="M66" s="38" t="n"/>
      <c r="N66" s="38" t="n"/>
      <c r="O66" s="9" t="n"/>
      <c r="P66" s="9" t="n"/>
      <c r="Q66" s="37" t="n"/>
      <c r="R66" s="10" t="n"/>
      <c r="S66" s="9" t="n"/>
      <c r="T66" s="9" t="n"/>
      <c r="U66" s="38" t="n"/>
      <c r="V66" s="9" t="n"/>
      <c r="W66" s="38" t="n"/>
      <c r="X66" s="15" t="n"/>
      <c r="Y66" s="38" t="n"/>
      <c r="Z66" s="38" t="n"/>
      <c r="AA66" s="18">
        <f>IF(OR(Y66="",Z66=""),"",Z66-Y66+1)</f>
        <v/>
      </c>
      <c r="AB66" s="17">
        <f>IF(OR(J66="",X66=""),"",J66*X66)</f>
        <v/>
      </c>
      <c r="AC66" s="17">
        <f>IF(OR(AB66="",AA66=""),"",IFERROR(AB66*AA66/30,0))</f>
        <v/>
      </c>
      <c r="AD66" s="9" t="n"/>
      <c r="AE66" s="10" t="n"/>
      <c r="AF66" s="18">
        <f>IF(OR(N66="",U66=""),"",U66-N66)</f>
        <v/>
      </c>
    </row>
    <row r="67">
      <c r="A67" s="9" t="n"/>
      <c r="B67" s="10" t="n"/>
      <c r="C67" s="10" t="n"/>
      <c r="D67" s="10" t="n"/>
      <c r="E67" s="9" t="n"/>
      <c r="F67" s="9" t="n"/>
      <c r="G67" s="37" t="n"/>
      <c r="H67" s="12" t="n"/>
      <c r="I67" s="12" t="n"/>
      <c r="J67" s="13">
        <f>IF(OR(H67="",I67=""),"",H67+I67)</f>
        <v/>
      </c>
      <c r="K67" s="12" t="n"/>
      <c r="L67" s="38" t="n"/>
      <c r="M67" s="38" t="n"/>
      <c r="N67" s="38" t="n"/>
      <c r="O67" s="9" t="n"/>
      <c r="P67" s="9" t="n"/>
      <c r="Q67" s="37" t="n"/>
      <c r="R67" s="10" t="n"/>
      <c r="S67" s="9" t="n"/>
      <c r="T67" s="9" t="n"/>
      <c r="U67" s="38" t="n"/>
      <c r="V67" s="9" t="n"/>
      <c r="W67" s="38" t="n"/>
      <c r="X67" s="15" t="n"/>
      <c r="Y67" s="38" t="n"/>
      <c r="Z67" s="38" t="n"/>
      <c r="AA67" s="16">
        <f>IF(OR(Y67="",Z67=""),"",Z67-Y67+1)</f>
        <v/>
      </c>
      <c r="AB67" s="13">
        <f>IF(OR(J67="",X67=""),"",J67*X67)</f>
        <v/>
      </c>
      <c r="AC67" s="13">
        <f>IF(OR(AB67="",AA67=""),"",IFERROR(AB67*AA67/30,0))</f>
        <v/>
      </c>
      <c r="AD67" s="9" t="n"/>
      <c r="AE67" s="10" t="n"/>
      <c r="AF67" s="16">
        <f>IF(OR(N67="",U67=""),"",U67-N67)</f>
        <v/>
      </c>
    </row>
    <row r="68">
      <c r="A68" s="9" t="n"/>
      <c r="B68" s="10" t="n"/>
      <c r="C68" s="10" t="n"/>
      <c r="D68" s="10" t="n"/>
      <c r="E68" s="9" t="n"/>
      <c r="F68" s="9" t="n"/>
      <c r="G68" s="37" t="n"/>
      <c r="H68" s="12" t="n"/>
      <c r="I68" s="12" t="n"/>
      <c r="J68" s="17">
        <f>IF(OR(H68="",I68=""),"",H68+I68)</f>
        <v/>
      </c>
      <c r="K68" s="12" t="n"/>
      <c r="L68" s="38" t="n"/>
      <c r="M68" s="38" t="n"/>
      <c r="N68" s="38" t="n"/>
      <c r="O68" s="9" t="n"/>
      <c r="P68" s="9" t="n"/>
      <c r="Q68" s="37" t="n"/>
      <c r="R68" s="10" t="n"/>
      <c r="S68" s="9" t="n"/>
      <c r="T68" s="9" t="n"/>
      <c r="U68" s="38" t="n"/>
      <c r="V68" s="9" t="n"/>
      <c r="W68" s="38" t="n"/>
      <c r="X68" s="15" t="n"/>
      <c r="Y68" s="38" t="n"/>
      <c r="Z68" s="38" t="n"/>
      <c r="AA68" s="18">
        <f>IF(OR(Y68="",Z68=""),"",Z68-Y68+1)</f>
        <v/>
      </c>
      <c r="AB68" s="17">
        <f>IF(OR(J68="",X68=""),"",J68*X68)</f>
        <v/>
      </c>
      <c r="AC68" s="17">
        <f>IF(OR(AB68="",AA68=""),"",IFERROR(AB68*AA68/30,0))</f>
        <v/>
      </c>
      <c r="AD68" s="9" t="n"/>
      <c r="AE68" s="10" t="n"/>
      <c r="AF68" s="18">
        <f>IF(OR(N68="",U68=""),"",U68-N68)</f>
        <v/>
      </c>
    </row>
    <row r="69">
      <c r="A69" s="9" t="n"/>
      <c r="B69" s="10" t="n"/>
      <c r="C69" s="10" t="n"/>
      <c r="D69" s="10" t="n"/>
      <c r="E69" s="9" t="n"/>
      <c r="F69" s="9" t="n"/>
      <c r="G69" s="37" t="n"/>
      <c r="H69" s="12" t="n"/>
      <c r="I69" s="12" t="n"/>
      <c r="J69" s="13">
        <f>IF(OR(H69="",I69=""),"",H69+I69)</f>
        <v/>
      </c>
      <c r="K69" s="12" t="n"/>
      <c r="L69" s="38" t="n"/>
      <c r="M69" s="38" t="n"/>
      <c r="N69" s="38" t="n"/>
      <c r="O69" s="9" t="n"/>
      <c r="P69" s="9" t="n"/>
      <c r="Q69" s="37" t="n"/>
      <c r="R69" s="10" t="n"/>
      <c r="S69" s="9" t="n"/>
      <c r="T69" s="9" t="n"/>
      <c r="U69" s="38" t="n"/>
      <c r="V69" s="9" t="n"/>
      <c r="W69" s="38" t="n"/>
      <c r="X69" s="15" t="n"/>
      <c r="Y69" s="38" t="n"/>
      <c r="Z69" s="38" t="n"/>
      <c r="AA69" s="16">
        <f>IF(OR(Y69="",Z69=""),"",Z69-Y69+1)</f>
        <v/>
      </c>
      <c r="AB69" s="13">
        <f>IF(OR(J69="",X69=""),"",J69*X69)</f>
        <v/>
      </c>
      <c r="AC69" s="13">
        <f>IF(OR(AB69="",AA69=""),"",IFERROR(AB69*AA69/30,0))</f>
        <v/>
      </c>
      <c r="AD69" s="9" t="n"/>
      <c r="AE69" s="10" t="n"/>
      <c r="AF69" s="16">
        <f>IF(OR(N69="",U69=""),"",U69-N69)</f>
        <v/>
      </c>
    </row>
    <row r="70">
      <c r="A70" s="9" t="n"/>
      <c r="B70" s="10" t="n"/>
      <c r="C70" s="10" t="n"/>
      <c r="D70" s="10" t="n"/>
      <c r="E70" s="9" t="n"/>
      <c r="F70" s="9" t="n"/>
      <c r="G70" s="37" t="n"/>
      <c r="H70" s="12" t="n"/>
      <c r="I70" s="12" t="n"/>
      <c r="J70" s="17">
        <f>IF(OR(H70="",I70=""),"",H70+I70)</f>
        <v/>
      </c>
      <c r="K70" s="12" t="n"/>
      <c r="L70" s="38" t="n"/>
      <c r="M70" s="38" t="n"/>
      <c r="N70" s="38" t="n"/>
      <c r="O70" s="9" t="n"/>
      <c r="P70" s="9" t="n"/>
      <c r="Q70" s="37" t="n"/>
      <c r="R70" s="10" t="n"/>
      <c r="S70" s="9" t="n"/>
      <c r="T70" s="9" t="n"/>
      <c r="U70" s="38" t="n"/>
      <c r="V70" s="9" t="n"/>
      <c r="W70" s="38" t="n"/>
      <c r="X70" s="15" t="n"/>
      <c r="Y70" s="38" t="n"/>
      <c r="Z70" s="38" t="n"/>
      <c r="AA70" s="18">
        <f>IF(OR(Y70="",Z70=""),"",Z70-Y70+1)</f>
        <v/>
      </c>
      <c r="AB70" s="17">
        <f>IF(OR(J70="",X70=""),"",J70*X70)</f>
        <v/>
      </c>
      <c r="AC70" s="17">
        <f>IF(OR(AB70="",AA70=""),"",IFERROR(AB70*AA70/30,0))</f>
        <v/>
      </c>
      <c r="AD70" s="9" t="n"/>
      <c r="AE70" s="10" t="n"/>
      <c r="AF70" s="18">
        <f>IF(OR(N70="",U70=""),"",U70-N70)</f>
        <v/>
      </c>
    </row>
    <row r="71">
      <c r="A71" s="9" t="n"/>
      <c r="B71" s="10" t="n"/>
      <c r="C71" s="10" t="n"/>
      <c r="D71" s="10" t="n"/>
      <c r="E71" s="9" t="n"/>
      <c r="F71" s="9" t="n"/>
      <c r="G71" s="37" t="n"/>
      <c r="H71" s="12" t="n"/>
      <c r="I71" s="12" t="n"/>
      <c r="J71" s="13">
        <f>IF(OR(H71="",I71=""),"",H71+I71)</f>
        <v/>
      </c>
      <c r="K71" s="12" t="n"/>
      <c r="L71" s="38" t="n"/>
      <c r="M71" s="38" t="n"/>
      <c r="N71" s="38" t="n"/>
      <c r="O71" s="9" t="n"/>
      <c r="P71" s="9" t="n"/>
      <c r="Q71" s="37" t="n"/>
      <c r="R71" s="10" t="n"/>
      <c r="S71" s="9" t="n"/>
      <c r="T71" s="9" t="n"/>
      <c r="U71" s="38" t="n"/>
      <c r="V71" s="9" t="n"/>
      <c r="W71" s="38" t="n"/>
      <c r="X71" s="15" t="n"/>
      <c r="Y71" s="38" t="n"/>
      <c r="Z71" s="38" t="n"/>
      <c r="AA71" s="16">
        <f>IF(OR(Y71="",Z71=""),"",Z71-Y71+1)</f>
        <v/>
      </c>
      <c r="AB71" s="13">
        <f>IF(OR(J71="",X71=""),"",J71*X71)</f>
        <v/>
      </c>
      <c r="AC71" s="13">
        <f>IF(OR(AB71="",AA71=""),"",IFERROR(AB71*AA71/30,0))</f>
        <v/>
      </c>
      <c r="AD71" s="9" t="n"/>
      <c r="AE71" s="10" t="n"/>
      <c r="AF71" s="16">
        <f>IF(OR(N71="",U71=""),"",U71-N71)</f>
        <v/>
      </c>
    </row>
    <row r="72">
      <c r="A72" s="9" t="n"/>
      <c r="B72" s="10" t="n"/>
      <c r="C72" s="10" t="n"/>
      <c r="D72" s="10" t="n"/>
      <c r="E72" s="9" t="n"/>
      <c r="F72" s="9" t="n"/>
      <c r="G72" s="37" t="n"/>
      <c r="H72" s="12" t="n"/>
      <c r="I72" s="12" t="n"/>
      <c r="J72" s="17">
        <f>IF(OR(H72="",I72=""),"",H72+I72)</f>
        <v/>
      </c>
      <c r="K72" s="12" t="n"/>
      <c r="L72" s="38" t="n"/>
      <c r="M72" s="38" t="n"/>
      <c r="N72" s="38" t="n"/>
      <c r="O72" s="9" t="n"/>
      <c r="P72" s="9" t="n"/>
      <c r="Q72" s="37" t="n"/>
      <c r="R72" s="10" t="n"/>
      <c r="S72" s="9" t="n"/>
      <c r="T72" s="9" t="n"/>
      <c r="U72" s="38" t="n"/>
      <c r="V72" s="9" t="n"/>
      <c r="W72" s="38" t="n"/>
      <c r="X72" s="15" t="n"/>
      <c r="Y72" s="38" t="n"/>
      <c r="Z72" s="38" t="n"/>
      <c r="AA72" s="18">
        <f>IF(OR(Y72="",Z72=""),"",Z72-Y72+1)</f>
        <v/>
      </c>
      <c r="AB72" s="17">
        <f>IF(OR(J72="",X72=""),"",J72*X72)</f>
        <v/>
      </c>
      <c r="AC72" s="17">
        <f>IF(OR(AB72="",AA72=""),"",IFERROR(AB72*AA72/30,0))</f>
        <v/>
      </c>
      <c r="AD72" s="9" t="n"/>
      <c r="AE72" s="10" t="n"/>
      <c r="AF72" s="18">
        <f>IF(OR(N72="",U72=""),"",U72-N72)</f>
        <v/>
      </c>
    </row>
    <row r="73">
      <c r="A73" s="9" t="n"/>
      <c r="B73" s="10" t="n"/>
      <c r="C73" s="10" t="n"/>
      <c r="D73" s="10" t="n"/>
      <c r="E73" s="9" t="n"/>
      <c r="F73" s="9" t="n"/>
      <c r="G73" s="37" t="n"/>
      <c r="H73" s="12" t="n"/>
      <c r="I73" s="12" t="n"/>
      <c r="J73" s="13">
        <f>IF(OR(H73="",I73=""),"",H73+I73)</f>
        <v/>
      </c>
      <c r="K73" s="12" t="n"/>
      <c r="L73" s="38" t="n"/>
      <c r="M73" s="38" t="n"/>
      <c r="N73" s="38" t="n"/>
      <c r="O73" s="9" t="n"/>
      <c r="P73" s="9" t="n"/>
      <c r="Q73" s="37" t="n"/>
      <c r="R73" s="10" t="n"/>
      <c r="S73" s="9" t="n"/>
      <c r="T73" s="9" t="n"/>
      <c r="U73" s="38" t="n"/>
      <c r="V73" s="9" t="n"/>
      <c r="W73" s="38" t="n"/>
      <c r="X73" s="15" t="n"/>
      <c r="Y73" s="38" t="n"/>
      <c r="Z73" s="38" t="n"/>
      <c r="AA73" s="16">
        <f>IF(OR(Y73="",Z73=""),"",Z73-Y73+1)</f>
        <v/>
      </c>
      <c r="AB73" s="13">
        <f>IF(OR(J73="",X73=""),"",J73*X73)</f>
        <v/>
      </c>
      <c r="AC73" s="13">
        <f>IF(OR(AB73="",AA73=""),"",IFERROR(AB73*AA73/30,0))</f>
        <v/>
      </c>
      <c r="AD73" s="9" t="n"/>
      <c r="AE73" s="10" t="n"/>
      <c r="AF73" s="16">
        <f>IF(OR(N73="",U73=""),"",U73-N73)</f>
        <v/>
      </c>
    </row>
    <row r="74">
      <c r="A74" s="9" t="n"/>
      <c r="B74" s="10" t="n"/>
      <c r="C74" s="10" t="n"/>
      <c r="D74" s="10" t="n"/>
      <c r="E74" s="9" t="n"/>
      <c r="F74" s="9" t="n"/>
      <c r="G74" s="37" t="n"/>
      <c r="H74" s="12" t="n"/>
      <c r="I74" s="12" t="n"/>
      <c r="J74" s="17">
        <f>IF(OR(H74="",I74=""),"",H74+I74)</f>
        <v/>
      </c>
      <c r="K74" s="12" t="n"/>
      <c r="L74" s="38" t="n"/>
      <c r="M74" s="38" t="n"/>
      <c r="N74" s="38" t="n"/>
      <c r="O74" s="9" t="n"/>
      <c r="P74" s="9" t="n"/>
      <c r="Q74" s="37" t="n"/>
      <c r="R74" s="10" t="n"/>
      <c r="S74" s="9" t="n"/>
      <c r="T74" s="9" t="n"/>
      <c r="U74" s="38" t="n"/>
      <c r="V74" s="9" t="n"/>
      <c r="W74" s="38" t="n"/>
      <c r="X74" s="15" t="n"/>
      <c r="Y74" s="38" t="n"/>
      <c r="Z74" s="38" t="n"/>
      <c r="AA74" s="18">
        <f>IF(OR(Y74="",Z74=""),"",Z74-Y74+1)</f>
        <v/>
      </c>
      <c r="AB74" s="17">
        <f>IF(OR(J74="",X74=""),"",J74*X74)</f>
        <v/>
      </c>
      <c r="AC74" s="17">
        <f>IF(OR(AB74="",AA74=""),"",IFERROR(AB74*AA74/30,0))</f>
        <v/>
      </c>
      <c r="AD74" s="9" t="n"/>
      <c r="AE74" s="10" t="n"/>
      <c r="AF74" s="18">
        <f>IF(OR(N74="",U74=""),"",U74-N74)</f>
        <v/>
      </c>
    </row>
    <row r="75">
      <c r="A75" s="9" t="n"/>
      <c r="B75" s="10" t="n"/>
      <c r="C75" s="10" t="n"/>
      <c r="D75" s="10" t="n"/>
      <c r="E75" s="9" t="n"/>
      <c r="F75" s="9" t="n"/>
      <c r="G75" s="37" t="n"/>
      <c r="H75" s="12" t="n"/>
      <c r="I75" s="12" t="n"/>
      <c r="J75" s="13">
        <f>IF(OR(H75="",I75=""),"",H75+I75)</f>
        <v/>
      </c>
      <c r="K75" s="12" t="n"/>
      <c r="L75" s="38" t="n"/>
      <c r="M75" s="38" t="n"/>
      <c r="N75" s="38" t="n"/>
      <c r="O75" s="9" t="n"/>
      <c r="P75" s="9" t="n"/>
      <c r="Q75" s="37" t="n"/>
      <c r="R75" s="10" t="n"/>
      <c r="S75" s="9" t="n"/>
      <c r="T75" s="9" t="n"/>
      <c r="U75" s="38" t="n"/>
      <c r="V75" s="9" t="n"/>
      <c r="W75" s="38" t="n"/>
      <c r="X75" s="15" t="n"/>
      <c r="Y75" s="38" t="n"/>
      <c r="Z75" s="38" t="n"/>
      <c r="AA75" s="16">
        <f>IF(OR(Y75="",Z75=""),"",Z75-Y75+1)</f>
        <v/>
      </c>
      <c r="AB75" s="13">
        <f>IF(OR(J75="",X75=""),"",J75*X75)</f>
        <v/>
      </c>
      <c r="AC75" s="13">
        <f>IF(OR(AB75="",AA75=""),"",IFERROR(AB75*AA75/30,0))</f>
        <v/>
      </c>
      <c r="AD75" s="9" t="n"/>
      <c r="AE75" s="10" t="n"/>
      <c r="AF75" s="16">
        <f>IF(OR(N75="",U75=""),"",U75-N75)</f>
        <v/>
      </c>
    </row>
    <row r="76">
      <c r="A76" s="9" t="n"/>
      <c r="B76" s="10" t="n"/>
      <c r="C76" s="10" t="n"/>
      <c r="D76" s="10" t="n"/>
      <c r="E76" s="9" t="n"/>
      <c r="F76" s="9" t="n"/>
      <c r="G76" s="37" t="n"/>
      <c r="H76" s="12" t="n"/>
      <c r="I76" s="12" t="n"/>
      <c r="J76" s="17">
        <f>IF(OR(H76="",I76=""),"",H76+I76)</f>
        <v/>
      </c>
      <c r="K76" s="12" t="n"/>
      <c r="L76" s="38" t="n"/>
      <c r="M76" s="38" t="n"/>
      <c r="N76" s="38" t="n"/>
      <c r="O76" s="9" t="n"/>
      <c r="P76" s="9" t="n"/>
      <c r="Q76" s="37" t="n"/>
      <c r="R76" s="10" t="n"/>
      <c r="S76" s="9" t="n"/>
      <c r="T76" s="9" t="n"/>
      <c r="U76" s="38" t="n"/>
      <c r="V76" s="9" t="n"/>
      <c r="W76" s="38" t="n"/>
      <c r="X76" s="15" t="n"/>
      <c r="Y76" s="38" t="n"/>
      <c r="Z76" s="38" t="n"/>
      <c r="AA76" s="18">
        <f>IF(OR(Y76="",Z76=""),"",Z76-Y76+1)</f>
        <v/>
      </c>
      <c r="AB76" s="17">
        <f>IF(OR(J76="",X76=""),"",J76*X76)</f>
        <v/>
      </c>
      <c r="AC76" s="17">
        <f>IF(OR(AB76="",AA76=""),"",IFERROR(AB76*AA76/30,0))</f>
        <v/>
      </c>
      <c r="AD76" s="9" t="n"/>
      <c r="AE76" s="10" t="n"/>
      <c r="AF76" s="18">
        <f>IF(OR(N76="",U76=""),"",U76-N76)</f>
        <v/>
      </c>
    </row>
    <row r="77">
      <c r="A77" s="9" t="n"/>
      <c r="B77" s="10" t="n"/>
      <c r="C77" s="10" t="n"/>
      <c r="D77" s="10" t="n"/>
      <c r="E77" s="9" t="n"/>
      <c r="F77" s="9" t="n"/>
      <c r="G77" s="37" t="n"/>
      <c r="H77" s="12" t="n"/>
      <c r="I77" s="12" t="n"/>
      <c r="J77" s="13">
        <f>IF(OR(H77="",I77=""),"",H77+I77)</f>
        <v/>
      </c>
      <c r="K77" s="12" t="n"/>
      <c r="L77" s="38" t="n"/>
      <c r="M77" s="38" t="n"/>
      <c r="N77" s="38" t="n"/>
      <c r="O77" s="9" t="n"/>
      <c r="P77" s="9" t="n"/>
      <c r="Q77" s="37" t="n"/>
      <c r="R77" s="10" t="n"/>
      <c r="S77" s="9" t="n"/>
      <c r="T77" s="9" t="n"/>
      <c r="U77" s="38" t="n"/>
      <c r="V77" s="9" t="n"/>
      <c r="W77" s="38" t="n"/>
      <c r="X77" s="15" t="n"/>
      <c r="Y77" s="38" t="n"/>
      <c r="Z77" s="38" t="n"/>
      <c r="AA77" s="16">
        <f>IF(OR(Y77="",Z77=""),"",Z77-Y77+1)</f>
        <v/>
      </c>
      <c r="AB77" s="13">
        <f>IF(OR(J77="",X77=""),"",J77*X77)</f>
        <v/>
      </c>
      <c r="AC77" s="13">
        <f>IF(OR(AB77="",AA77=""),"",IFERROR(AB77*AA77/30,0))</f>
        <v/>
      </c>
      <c r="AD77" s="9" t="n"/>
      <c r="AE77" s="10" t="n"/>
      <c r="AF77" s="16">
        <f>IF(OR(N77="",U77=""),"",U77-N77)</f>
        <v/>
      </c>
    </row>
    <row r="78">
      <c r="A78" s="9" t="n"/>
      <c r="B78" s="10" t="n"/>
      <c r="C78" s="10" t="n"/>
      <c r="D78" s="10" t="n"/>
      <c r="E78" s="9" t="n"/>
      <c r="F78" s="9" t="n"/>
      <c r="G78" s="37" t="n"/>
      <c r="H78" s="12" t="n"/>
      <c r="I78" s="12" t="n"/>
      <c r="J78" s="17">
        <f>IF(OR(H78="",I78=""),"",H78+I78)</f>
        <v/>
      </c>
      <c r="K78" s="12" t="n"/>
      <c r="L78" s="38" t="n"/>
      <c r="M78" s="38" t="n"/>
      <c r="N78" s="38" t="n"/>
      <c r="O78" s="9" t="n"/>
      <c r="P78" s="9" t="n"/>
      <c r="Q78" s="37" t="n"/>
      <c r="R78" s="10" t="n"/>
      <c r="S78" s="9" t="n"/>
      <c r="T78" s="9" t="n"/>
      <c r="U78" s="38" t="n"/>
      <c r="V78" s="9" t="n"/>
      <c r="W78" s="38" t="n"/>
      <c r="X78" s="15" t="n"/>
      <c r="Y78" s="38" t="n"/>
      <c r="Z78" s="38" t="n"/>
      <c r="AA78" s="18">
        <f>IF(OR(Y78="",Z78=""),"",Z78-Y78+1)</f>
        <v/>
      </c>
      <c r="AB78" s="17">
        <f>IF(OR(J78="",X78=""),"",J78*X78)</f>
        <v/>
      </c>
      <c r="AC78" s="17">
        <f>IF(OR(AB78="",AA78=""),"",IFERROR(AB78*AA78/30,0))</f>
        <v/>
      </c>
      <c r="AD78" s="9" t="n"/>
      <c r="AE78" s="10" t="n"/>
      <c r="AF78" s="18">
        <f>IF(OR(N78="",U78=""),"",U78-N78)</f>
        <v/>
      </c>
    </row>
    <row r="79">
      <c r="A79" s="9" t="n"/>
      <c r="B79" s="10" t="n"/>
      <c r="C79" s="10" t="n"/>
      <c r="D79" s="10" t="n"/>
      <c r="E79" s="9" t="n"/>
      <c r="F79" s="9" t="n"/>
      <c r="G79" s="37" t="n"/>
      <c r="H79" s="12" t="n"/>
      <c r="I79" s="12" t="n"/>
      <c r="J79" s="13">
        <f>IF(OR(H79="",I79=""),"",H79+I79)</f>
        <v/>
      </c>
      <c r="K79" s="12" t="n"/>
      <c r="L79" s="38" t="n"/>
      <c r="M79" s="38" t="n"/>
      <c r="N79" s="38" t="n"/>
      <c r="O79" s="9" t="n"/>
      <c r="P79" s="9" t="n"/>
      <c r="Q79" s="37" t="n"/>
      <c r="R79" s="10" t="n"/>
      <c r="S79" s="9" t="n"/>
      <c r="T79" s="9" t="n"/>
      <c r="U79" s="38" t="n"/>
      <c r="V79" s="9" t="n"/>
      <c r="W79" s="38" t="n"/>
      <c r="X79" s="15" t="n"/>
      <c r="Y79" s="38" t="n"/>
      <c r="Z79" s="38" t="n"/>
      <c r="AA79" s="16">
        <f>IF(OR(Y79="",Z79=""),"",Z79-Y79+1)</f>
        <v/>
      </c>
      <c r="AB79" s="13">
        <f>IF(OR(J79="",X79=""),"",J79*X79)</f>
        <v/>
      </c>
      <c r="AC79" s="13">
        <f>IF(OR(AB79="",AA79=""),"",IFERROR(AB79*AA79/30,0))</f>
        <v/>
      </c>
      <c r="AD79" s="9" t="n"/>
      <c r="AE79" s="10" t="n"/>
      <c r="AF79" s="16">
        <f>IF(OR(N79="",U79=""),"",U79-N79)</f>
        <v/>
      </c>
    </row>
    <row r="80">
      <c r="A80" s="9" t="n"/>
      <c r="B80" s="10" t="n"/>
      <c r="C80" s="10" t="n"/>
      <c r="D80" s="10" t="n"/>
      <c r="E80" s="9" t="n"/>
      <c r="F80" s="9" t="n"/>
      <c r="G80" s="37" t="n"/>
      <c r="H80" s="12" t="n"/>
      <c r="I80" s="12" t="n"/>
      <c r="J80" s="17">
        <f>IF(OR(H80="",I80=""),"",H80+I80)</f>
        <v/>
      </c>
      <c r="K80" s="12" t="n"/>
      <c r="L80" s="38" t="n"/>
      <c r="M80" s="38" t="n"/>
      <c r="N80" s="38" t="n"/>
      <c r="O80" s="9" t="n"/>
      <c r="P80" s="9" t="n"/>
      <c r="Q80" s="37" t="n"/>
      <c r="R80" s="10" t="n"/>
      <c r="S80" s="9" t="n"/>
      <c r="T80" s="9" t="n"/>
      <c r="U80" s="38" t="n"/>
      <c r="V80" s="9" t="n"/>
      <c r="W80" s="38" t="n"/>
      <c r="X80" s="15" t="n"/>
      <c r="Y80" s="38" t="n"/>
      <c r="Z80" s="38" t="n"/>
      <c r="AA80" s="18">
        <f>IF(OR(Y80="",Z80=""),"",Z80-Y80+1)</f>
        <v/>
      </c>
      <c r="AB80" s="17">
        <f>IF(OR(J80="",X80=""),"",J80*X80)</f>
        <v/>
      </c>
      <c r="AC80" s="17">
        <f>IF(OR(AB80="",AA80=""),"",IFERROR(AB80*AA80/30,0))</f>
        <v/>
      </c>
      <c r="AD80" s="9" t="n"/>
      <c r="AE80" s="10" t="n"/>
      <c r="AF80" s="18">
        <f>IF(OR(N80="",U80=""),"",U80-N80)</f>
        <v/>
      </c>
    </row>
    <row r="81">
      <c r="A81" s="9" t="n"/>
      <c r="B81" s="10" t="n"/>
      <c r="C81" s="10" t="n"/>
      <c r="D81" s="10" t="n"/>
      <c r="E81" s="9" t="n"/>
      <c r="F81" s="9" t="n"/>
      <c r="G81" s="37" t="n"/>
      <c r="H81" s="12" t="n"/>
      <c r="I81" s="12" t="n"/>
      <c r="J81" s="13">
        <f>IF(OR(H81="",I81=""),"",H81+I81)</f>
        <v/>
      </c>
      <c r="K81" s="12" t="n"/>
      <c r="L81" s="38" t="n"/>
      <c r="M81" s="38" t="n"/>
      <c r="N81" s="38" t="n"/>
      <c r="O81" s="9" t="n"/>
      <c r="P81" s="9" t="n"/>
      <c r="Q81" s="37" t="n"/>
      <c r="R81" s="10" t="n"/>
      <c r="S81" s="9" t="n"/>
      <c r="T81" s="9" t="n"/>
      <c r="U81" s="38" t="n"/>
      <c r="V81" s="9" t="n"/>
      <c r="W81" s="38" t="n"/>
      <c r="X81" s="15" t="n"/>
      <c r="Y81" s="38" t="n"/>
      <c r="Z81" s="38" t="n"/>
      <c r="AA81" s="16">
        <f>IF(OR(Y81="",Z81=""),"",Z81-Y81+1)</f>
        <v/>
      </c>
      <c r="AB81" s="13">
        <f>IF(OR(J81="",X81=""),"",J81*X81)</f>
        <v/>
      </c>
      <c r="AC81" s="13">
        <f>IF(OR(AB81="",AA81=""),"",IFERROR(AB81*AA81/30,0))</f>
        <v/>
      </c>
      <c r="AD81" s="9" t="n"/>
      <c r="AE81" s="10" t="n"/>
      <c r="AF81" s="16">
        <f>IF(OR(N81="",U81=""),"",U81-N81)</f>
        <v/>
      </c>
    </row>
    <row r="82">
      <c r="A82" s="9" t="n"/>
      <c r="B82" s="10" t="n"/>
      <c r="C82" s="10" t="n"/>
      <c r="D82" s="10" t="n"/>
      <c r="E82" s="9" t="n"/>
      <c r="F82" s="9" t="n"/>
      <c r="G82" s="37" t="n"/>
      <c r="H82" s="12" t="n"/>
      <c r="I82" s="12" t="n"/>
      <c r="J82" s="17">
        <f>IF(OR(H82="",I82=""),"",H82+I82)</f>
        <v/>
      </c>
      <c r="K82" s="12" t="n"/>
      <c r="L82" s="38" t="n"/>
      <c r="M82" s="38" t="n"/>
      <c r="N82" s="38" t="n"/>
      <c r="O82" s="9" t="n"/>
      <c r="P82" s="9" t="n"/>
      <c r="Q82" s="37" t="n"/>
      <c r="R82" s="10" t="n"/>
      <c r="S82" s="9" t="n"/>
      <c r="T82" s="9" t="n"/>
      <c r="U82" s="38" t="n"/>
      <c r="V82" s="9" t="n"/>
      <c r="W82" s="38" t="n"/>
      <c r="X82" s="15" t="n"/>
      <c r="Y82" s="38" t="n"/>
      <c r="Z82" s="38" t="n"/>
      <c r="AA82" s="18">
        <f>IF(OR(Y82="",Z82=""),"",Z82-Y82+1)</f>
        <v/>
      </c>
      <c r="AB82" s="17">
        <f>IF(OR(J82="",X82=""),"",J82*X82)</f>
        <v/>
      </c>
      <c r="AC82" s="17">
        <f>IF(OR(AB82="",AA82=""),"",IFERROR(AB82*AA82/30,0))</f>
        <v/>
      </c>
      <c r="AD82" s="9" t="n"/>
      <c r="AE82" s="10" t="n"/>
      <c r="AF82" s="18">
        <f>IF(OR(N82="",U82=""),"",U82-N82)</f>
        <v/>
      </c>
    </row>
    <row r="83">
      <c r="A83" s="9" t="n"/>
      <c r="B83" s="10" t="n"/>
      <c r="C83" s="10" t="n"/>
      <c r="D83" s="10" t="n"/>
      <c r="E83" s="9" t="n"/>
      <c r="F83" s="9" t="n"/>
      <c r="G83" s="37" t="n"/>
      <c r="H83" s="12" t="n"/>
      <c r="I83" s="12" t="n"/>
      <c r="J83" s="13">
        <f>IF(OR(H83="",I83=""),"",H83+I83)</f>
        <v/>
      </c>
      <c r="K83" s="12" t="n"/>
      <c r="L83" s="38" t="n"/>
      <c r="M83" s="38" t="n"/>
      <c r="N83" s="38" t="n"/>
      <c r="O83" s="9" t="n"/>
      <c r="P83" s="9" t="n"/>
      <c r="Q83" s="37" t="n"/>
      <c r="R83" s="10" t="n"/>
      <c r="S83" s="9" t="n"/>
      <c r="T83" s="9" t="n"/>
      <c r="U83" s="38" t="n"/>
      <c r="V83" s="9" t="n"/>
      <c r="W83" s="38" t="n"/>
      <c r="X83" s="15" t="n"/>
      <c r="Y83" s="38" t="n"/>
      <c r="Z83" s="38" t="n"/>
      <c r="AA83" s="16">
        <f>IF(OR(Y83="",Z83=""),"",Z83-Y83+1)</f>
        <v/>
      </c>
      <c r="AB83" s="13">
        <f>IF(OR(J83="",X83=""),"",J83*X83)</f>
        <v/>
      </c>
      <c r="AC83" s="13">
        <f>IF(OR(AB83="",AA83=""),"",IFERROR(AB83*AA83/30,0))</f>
        <v/>
      </c>
      <c r="AD83" s="9" t="n"/>
      <c r="AE83" s="10" t="n"/>
      <c r="AF83" s="16">
        <f>IF(OR(N83="",U83=""),"",U83-N83)</f>
        <v/>
      </c>
    </row>
    <row r="84">
      <c r="A84" s="9" t="n"/>
      <c r="B84" s="10" t="n"/>
      <c r="C84" s="10" t="n"/>
      <c r="D84" s="10" t="n"/>
      <c r="E84" s="9" t="n"/>
      <c r="F84" s="9" t="n"/>
      <c r="G84" s="37" t="n"/>
      <c r="H84" s="12" t="n"/>
      <c r="I84" s="12" t="n"/>
      <c r="J84" s="17">
        <f>IF(OR(H84="",I84=""),"",H84+I84)</f>
        <v/>
      </c>
      <c r="K84" s="12" t="n"/>
      <c r="L84" s="38" t="n"/>
      <c r="M84" s="38" t="n"/>
      <c r="N84" s="38" t="n"/>
      <c r="O84" s="9" t="n"/>
      <c r="P84" s="9" t="n"/>
      <c r="Q84" s="37" t="n"/>
      <c r="R84" s="10" t="n"/>
      <c r="S84" s="9" t="n"/>
      <c r="T84" s="9" t="n"/>
      <c r="U84" s="38" t="n"/>
      <c r="V84" s="9" t="n"/>
      <c r="W84" s="38" t="n"/>
      <c r="X84" s="15" t="n"/>
      <c r="Y84" s="38" t="n"/>
      <c r="Z84" s="38" t="n"/>
      <c r="AA84" s="18">
        <f>IF(OR(Y84="",Z84=""),"",Z84-Y84+1)</f>
        <v/>
      </c>
      <c r="AB84" s="17">
        <f>IF(OR(J84="",X84=""),"",J84*X84)</f>
        <v/>
      </c>
      <c r="AC84" s="17">
        <f>IF(OR(AB84="",AA84=""),"",IFERROR(AB84*AA84/30,0))</f>
        <v/>
      </c>
      <c r="AD84" s="9" t="n"/>
      <c r="AE84" s="10" t="n"/>
      <c r="AF84" s="18">
        <f>IF(OR(N84="",U84=""),"",U84-N84)</f>
        <v/>
      </c>
    </row>
    <row r="85">
      <c r="A85" s="9" t="n"/>
      <c r="B85" s="10" t="n"/>
      <c r="C85" s="10" t="n"/>
      <c r="D85" s="10" t="n"/>
      <c r="E85" s="9" t="n"/>
      <c r="F85" s="9" t="n"/>
      <c r="G85" s="37" t="n"/>
      <c r="H85" s="12" t="n"/>
      <c r="I85" s="12" t="n"/>
      <c r="J85" s="13">
        <f>IF(OR(H85="",I85=""),"",H85+I85)</f>
        <v/>
      </c>
      <c r="K85" s="12" t="n"/>
      <c r="L85" s="38" t="n"/>
      <c r="M85" s="38" t="n"/>
      <c r="N85" s="38" t="n"/>
      <c r="O85" s="9" t="n"/>
      <c r="P85" s="9" t="n"/>
      <c r="Q85" s="37" t="n"/>
      <c r="R85" s="10" t="n"/>
      <c r="S85" s="9" t="n"/>
      <c r="T85" s="9" t="n"/>
      <c r="U85" s="38" t="n"/>
      <c r="V85" s="9" t="n"/>
      <c r="W85" s="38" t="n"/>
      <c r="X85" s="15" t="n"/>
      <c r="Y85" s="38" t="n"/>
      <c r="Z85" s="38" t="n"/>
      <c r="AA85" s="16">
        <f>IF(OR(Y85="",Z85=""),"",Z85-Y85+1)</f>
        <v/>
      </c>
      <c r="AB85" s="13">
        <f>IF(OR(J85="",X85=""),"",J85*X85)</f>
        <v/>
      </c>
      <c r="AC85" s="13">
        <f>IF(OR(AB85="",AA85=""),"",IFERROR(AB85*AA85/30,0))</f>
        <v/>
      </c>
      <c r="AD85" s="9" t="n"/>
      <c r="AE85" s="10" t="n"/>
      <c r="AF85" s="16">
        <f>IF(OR(N85="",U85=""),"",U85-N85)</f>
        <v/>
      </c>
    </row>
    <row r="86">
      <c r="A86" s="9" t="n"/>
      <c r="B86" s="10" t="n"/>
      <c r="C86" s="10" t="n"/>
      <c r="D86" s="10" t="n"/>
      <c r="E86" s="9" t="n"/>
      <c r="F86" s="9" t="n"/>
      <c r="G86" s="37" t="n"/>
      <c r="H86" s="12" t="n"/>
      <c r="I86" s="12" t="n"/>
      <c r="J86" s="17">
        <f>IF(OR(H86="",I86=""),"",H86+I86)</f>
        <v/>
      </c>
      <c r="K86" s="12" t="n"/>
      <c r="L86" s="38" t="n"/>
      <c r="M86" s="38" t="n"/>
      <c r="N86" s="38" t="n"/>
      <c r="O86" s="9" t="n"/>
      <c r="P86" s="9" t="n"/>
      <c r="Q86" s="37" t="n"/>
      <c r="R86" s="10" t="n"/>
      <c r="S86" s="9" t="n"/>
      <c r="T86" s="9" t="n"/>
      <c r="U86" s="38" t="n"/>
      <c r="V86" s="9" t="n"/>
      <c r="W86" s="38" t="n"/>
      <c r="X86" s="15" t="n"/>
      <c r="Y86" s="38" t="n"/>
      <c r="Z86" s="38" t="n"/>
      <c r="AA86" s="18">
        <f>IF(OR(Y86="",Z86=""),"",Z86-Y86+1)</f>
        <v/>
      </c>
      <c r="AB86" s="17">
        <f>IF(OR(J86="",X86=""),"",J86*X86)</f>
        <v/>
      </c>
      <c r="AC86" s="17">
        <f>IF(OR(AB86="",AA86=""),"",IFERROR(AB86*AA86/30,0))</f>
        <v/>
      </c>
      <c r="AD86" s="9" t="n"/>
      <c r="AE86" s="10" t="n"/>
      <c r="AF86" s="18">
        <f>IF(OR(N86="",U86=""),"",U86-N86)</f>
        <v/>
      </c>
    </row>
    <row r="87">
      <c r="A87" s="9" t="n"/>
      <c r="B87" s="10" t="n"/>
      <c r="C87" s="10" t="n"/>
      <c r="D87" s="10" t="n"/>
      <c r="E87" s="9" t="n"/>
      <c r="F87" s="9" t="n"/>
      <c r="G87" s="37" t="n"/>
      <c r="H87" s="12" t="n"/>
      <c r="I87" s="12" t="n"/>
      <c r="J87" s="13">
        <f>IF(OR(H87="",I87=""),"",H87+I87)</f>
        <v/>
      </c>
      <c r="K87" s="12" t="n"/>
      <c r="L87" s="38" t="n"/>
      <c r="M87" s="38" t="n"/>
      <c r="N87" s="38" t="n"/>
      <c r="O87" s="9" t="n"/>
      <c r="P87" s="9" t="n"/>
      <c r="Q87" s="37" t="n"/>
      <c r="R87" s="10" t="n"/>
      <c r="S87" s="9" t="n"/>
      <c r="T87" s="9" t="n"/>
      <c r="U87" s="38" t="n"/>
      <c r="V87" s="9" t="n"/>
      <c r="W87" s="38" t="n"/>
      <c r="X87" s="15" t="n"/>
      <c r="Y87" s="38" t="n"/>
      <c r="Z87" s="38" t="n"/>
      <c r="AA87" s="16">
        <f>IF(OR(Y87="",Z87=""),"",Z87-Y87+1)</f>
        <v/>
      </c>
      <c r="AB87" s="13">
        <f>IF(OR(J87="",X87=""),"",J87*X87)</f>
        <v/>
      </c>
      <c r="AC87" s="13">
        <f>IF(OR(AB87="",AA87=""),"",IFERROR(AB87*AA87/30,0))</f>
        <v/>
      </c>
      <c r="AD87" s="9" t="n"/>
      <c r="AE87" s="10" t="n"/>
      <c r="AF87" s="16">
        <f>IF(OR(N87="",U87=""),"",U87-N87)</f>
        <v/>
      </c>
    </row>
    <row r="88">
      <c r="A88" s="9" t="n"/>
      <c r="B88" s="10" t="n"/>
      <c r="C88" s="10" t="n"/>
      <c r="D88" s="10" t="n"/>
      <c r="E88" s="9" t="n"/>
      <c r="F88" s="9" t="n"/>
      <c r="G88" s="37" t="n"/>
      <c r="H88" s="12" t="n"/>
      <c r="I88" s="12" t="n"/>
      <c r="J88" s="17">
        <f>IF(OR(H88="",I88=""),"",H88+I88)</f>
        <v/>
      </c>
      <c r="K88" s="12" t="n"/>
      <c r="L88" s="38" t="n"/>
      <c r="M88" s="38" t="n"/>
      <c r="N88" s="38" t="n"/>
      <c r="O88" s="9" t="n"/>
      <c r="P88" s="9" t="n"/>
      <c r="Q88" s="37" t="n"/>
      <c r="R88" s="10" t="n"/>
      <c r="S88" s="9" t="n"/>
      <c r="T88" s="9" t="n"/>
      <c r="U88" s="38" t="n"/>
      <c r="V88" s="9" t="n"/>
      <c r="W88" s="38" t="n"/>
      <c r="X88" s="15" t="n"/>
      <c r="Y88" s="38" t="n"/>
      <c r="Z88" s="38" t="n"/>
      <c r="AA88" s="18">
        <f>IF(OR(Y88="",Z88=""),"",Z88-Y88+1)</f>
        <v/>
      </c>
      <c r="AB88" s="17">
        <f>IF(OR(J88="",X88=""),"",J88*X88)</f>
        <v/>
      </c>
      <c r="AC88" s="17">
        <f>IF(OR(AB88="",AA88=""),"",IFERROR(AB88*AA88/30,0))</f>
        <v/>
      </c>
      <c r="AD88" s="9" t="n"/>
      <c r="AE88" s="10" t="n"/>
      <c r="AF88" s="18">
        <f>IF(OR(N88="",U88=""),"",U88-N88)</f>
        <v/>
      </c>
    </row>
    <row r="89">
      <c r="A89" s="9" t="n"/>
      <c r="B89" s="10" t="n"/>
      <c r="C89" s="10" t="n"/>
      <c r="D89" s="10" t="n"/>
      <c r="E89" s="9" t="n"/>
      <c r="F89" s="9" t="n"/>
      <c r="G89" s="37" t="n"/>
      <c r="H89" s="12" t="n"/>
      <c r="I89" s="12" t="n"/>
      <c r="J89" s="13">
        <f>IF(OR(H89="",I89=""),"",H89+I89)</f>
        <v/>
      </c>
      <c r="K89" s="12" t="n"/>
      <c r="L89" s="38" t="n"/>
      <c r="M89" s="38" t="n"/>
      <c r="N89" s="38" t="n"/>
      <c r="O89" s="9" t="n"/>
      <c r="P89" s="9" t="n"/>
      <c r="Q89" s="37" t="n"/>
      <c r="R89" s="10" t="n"/>
      <c r="S89" s="9" t="n"/>
      <c r="T89" s="9" t="n"/>
      <c r="U89" s="38" t="n"/>
      <c r="V89" s="9" t="n"/>
      <c r="W89" s="38" t="n"/>
      <c r="X89" s="15" t="n"/>
      <c r="Y89" s="38" t="n"/>
      <c r="Z89" s="38" t="n"/>
      <c r="AA89" s="16">
        <f>IF(OR(Y89="",Z89=""),"",Z89-Y89+1)</f>
        <v/>
      </c>
      <c r="AB89" s="13">
        <f>IF(OR(J89="",X89=""),"",J89*X89)</f>
        <v/>
      </c>
      <c r="AC89" s="13">
        <f>IF(OR(AB89="",AA89=""),"",IFERROR(AB89*AA89/30,0))</f>
        <v/>
      </c>
      <c r="AD89" s="9" t="n"/>
      <c r="AE89" s="10" t="n"/>
      <c r="AF89" s="16">
        <f>IF(OR(N89="",U89=""),"",U89-N89)</f>
        <v/>
      </c>
    </row>
    <row r="90">
      <c r="A90" s="9" t="n"/>
      <c r="B90" s="10" t="n"/>
      <c r="C90" s="10" t="n"/>
      <c r="D90" s="10" t="n"/>
      <c r="E90" s="9" t="n"/>
      <c r="F90" s="9" t="n"/>
      <c r="G90" s="37" t="n"/>
      <c r="H90" s="12" t="n"/>
      <c r="I90" s="12" t="n"/>
      <c r="J90" s="17">
        <f>IF(OR(H90="",I90=""),"",H90+I90)</f>
        <v/>
      </c>
      <c r="K90" s="12" t="n"/>
      <c r="L90" s="38" t="n"/>
      <c r="M90" s="38" t="n"/>
      <c r="N90" s="38" t="n"/>
      <c r="O90" s="9" t="n"/>
      <c r="P90" s="9" t="n"/>
      <c r="Q90" s="37" t="n"/>
      <c r="R90" s="10" t="n"/>
      <c r="S90" s="9" t="n"/>
      <c r="T90" s="9" t="n"/>
      <c r="U90" s="38" t="n"/>
      <c r="V90" s="9" t="n"/>
      <c r="W90" s="38" t="n"/>
      <c r="X90" s="15" t="n"/>
      <c r="Y90" s="38" t="n"/>
      <c r="Z90" s="38" t="n"/>
      <c r="AA90" s="18">
        <f>IF(OR(Y90="",Z90=""),"",Z90-Y90+1)</f>
        <v/>
      </c>
      <c r="AB90" s="17">
        <f>IF(OR(J90="",X90=""),"",J90*X90)</f>
        <v/>
      </c>
      <c r="AC90" s="17">
        <f>IF(OR(AB90="",AA90=""),"",IFERROR(AB90*AA90/30,0))</f>
        <v/>
      </c>
      <c r="AD90" s="9" t="n"/>
      <c r="AE90" s="10" t="n"/>
      <c r="AF90" s="18">
        <f>IF(OR(N90="",U90=""),"",U90-N90)</f>
        <v/>
      </c>
    </row>
    <row r="91">
      <c r="A91" s="9" t="n"/>
      <c r="B91" s="10" t="n"/>
      <c r="C91" s="10" t="n"/>
      <c r="D91" s="10" t="n"/>
      <c r="E91" s="9" t="n"/>
      <c r="F91" s="9" t="n"/>
      <c r="G91" s="37" t="n"/>
      <c r="H91" s="12" t="n"/>
      <c r="I91" s="12" t="n"/>
      <c r="J91" s="13">
        <f>IF(OR(H91="",I91=""),"",H91+I91)</f>
        <v/>
      </c>
      <c r="K91" s="12" t="n"/>
      <c r="L91" s="38" t="n"/>
      <c r="M91" s="38" t="n"/>
      <c r="N91" s="38" t="n"/>
      <c r="O91" s="9" t="n"/>
      <c r="P91" s="9" t="n"/>
      <c r="Q91" s="37" t="n"/>
      <c r="R91" s="10" t="n"/>
      <c r="S91" s="9" t="n"/>
      <c r="T91" s="9" t="n"/>
      <c r="U91" s="38" t="n"/>
      <c r="V91" s="9" t="n"/>
      <c r="W91" s="38" t="n"/>
      <c r="X91" s="15" t="n"/>
      <c r="Y91" s="38" t="n"/>
      <c r="Z91" s="38" t="n"/>
      <c r="AA91" s="16">
        <f>IF(OR(Y91="",Z91=""),"",Z91-Y91+1)</f>
        <v/>
      </c>
      <c r="AB91" s="13">
        <f>IF(OR(J91="",X91=""),"",J91*X91)</f>
        <v/>
      </c>
      <c r="AC91" s="13">
        <f>IF(OR(AB91="",AA91=""),"",IFERROR(AB91*AA91/30,0))</f>
        <v/>
      </c>
      <c r="AD91" s="9" t="n"/>
      <c r="AE91" s="10" t="n"/>
      <c r="AF91" s="16">
        <f>IF(OR(N91="",U91=""),"",U91-N91)</f>
        <v/>
      </c>
    </row>
    <row r="92">
      <c r="A92" s="9" t="n"/>
      <c r="B92" s="10" t="n"/>
      <c r="C92" s="10" t="n"/>
      <c r="D92" s="10" t="n"/>
      <c r="E92" s="9" t="n"/>
      <c r="F92" s="9" t="n"/>
      <c r="G92" s="37" t="n"/>
      <c r="H92" s="12" t="n"/>
      <c r="I92" s="12" t="n"/>
      <c r="J92" s="17">
        <f>IF(OR(H92="",I92=""),"",H92+I92)</f>
        <v/>
      </c>
      <c r="K92" s="12" t="n"/>
      <c r="L92" s="38" t="n"/>
      <c r="M92" s="38" t="n"/>
      <c r="N92" s="38" t="n"/>
      <c r="O92" s="9" t="n"/>
      <c r="P92" s="9" t="n"/>
      <c r="Q92" s="37" t="n"/>
      <c r="R92" s="10" t="n"/>
      <c r="S92" s="9" t="n"/>
      <c r="T92" s="9" t="n"/>
      <c r="U92" s="38" t="n"/>
      <c r="V92" s="9" t="n"/>
      <c r="W92" s="38" t="n"/>
      <c r="X92" s="15" t="n"/>
      <c r="Y92" s="38" t="n"/>
      <c r="Z92" s="38" t="n"/>
      <c r="AA92" s="18">
        <f>IF(OR(Y92="",Z92=""),"",Z92-Y92+1)</f>
        <v/>
      </c>
      <c r="AB92" s="17">
        <f>IF(OR(J92="",X92=""),"",J92*X92)</f>
        <v/>
      </c>
      <c r="AC92" s="17">
        <f>IF(OR(AB92="",AA92=""),"",IFERROR(AB92*AA92/30,0))</f>
        <v/>
      </c>
      <c r="AD92" s="9" t="n"/>
      <c r="AE92" s="10" t="n"/>
      <c r="AF92" s="18">
        <f>IF(OR(N92="",U92=""),"",U92-N92)</f>
        <v/>
      </c>
    </row>
    <row r="93">
      <c r="A93" s="9" t="n"/>
      <c r="B93" s="10" t="n"/>
      <c r="C93" s="10" t="n"/>
      <c r="D93" s="10" t="n"/>
      <c r="E93" s="9" t="n"/>
      <c r="F93" s="9" t="n"/>
      <c r="G93" s="37" t="n"/>
      <c r="H93" s="12" t="n"/>
      <c r="I93" s="12" t="n"/>
      <c r="J93" s="13">
        <f>IF(OR(H93="",I93=""),"",H93+I93)</f>
        <v/>
      </c>
      <c r="K93" s="12" t="n"/>
      <c r="L93" s="38" t="n"/>
      <c r="M93" s="38" t="n"/>
      <c r="N93" s="38" t="n"/>
      <c r="O93" s="9" t="n"/>
      <c r="P93" s="9" t="n"/>
      <c r="Q93" s="37" t="n"/>
      <c r="R93" s="10" t="n"/>
      <c r="S93" s="9" t="n"/>
      <c r="T93" s="9" t="n"/>
      <c r="U93" s="38" t="n"/>
      <c r="V93" s="9" t="n"/>
      <c r="W93" s="38" t="n"/>
      <c r="X93" s="15" t="n"/>
      <c r="Y93" s="38" t="n"/>
      <c r="Z93" s="38" t="n"/>
      <c r="AA93" s="16">
        <f>IF(OR(Y93="",Z93=""),"",Z93-Y93+1)</f>
        <v/>
      </c>
      <c r="AB93" s="13">
        <f>IF(OR(J93="",X93=""),"",J93*X93)</f>
        <v/>
      </c>
      <c r="AC93" s="13">
        <f>IF(OR(AB93="",AA93=""),"",IFERROR(AB93*AA93/30,0))</f>
        <v/>
      </c>
      <c r="AD93" s="9" t="n"/>
      <c r="AE93" s="10" t="n"/>
      <c r="AF93" s="16">
        <f>IF(OR(N93="",U93=""),"",U93-N93)</f>
        <v/>
      </c>
    </row>
    <row r="94">
      <c r="A94" s="9" t="n"/>
      <c r="B94" s="10" t="n"/>
      <c r="C94" s="10" t="n"/>
      <c r="D94" s="10" t="n"/>
      <c r="E94" s="9" t="n"/>
      <c r="F94" s="9" t="n"/>
      <c r="G94" s="37" t="n"/>
      <c r="H94" s="12" t="n"/>
      <c r="I94" s="12" t="n"/>
      <c r="J94" s="17">
        <f>IF(OR(H94="",I94=""),"",H94+I94)</f>
        <v/>
      </c>
      <c r="K94" s="12" t="n"/>
      <c r="L94" s="38" t="n"/>
      <c r="M94" s="38" t="n"/>
      <c r="N94" s="38" t="n"/>
      <c r="O94" s="9" t="n"/>
      <c r="P94" s="9" t="n"/>
      <c r="Q94" s="37" t="n"/>
      <c r="R94" s="10" t="n"/>
      <c r="S94" s="9" t="n"/>
      <c r="T94" s="9" t="n"/>
      <c r="U94" s="38" t="n"/>
      <c r="V94" s="9" t="n"/>
      <c r="W94" s="38" t="n"/>
      <c r="X94" s="15" t="n"/>
      <c r="Y94" s="38" t="n"/>
      <c r="Z94" s="38" t="n"/>
      <c r="AA94" s="18">
        <f>IF(OR(Y94="",Z94=""),"",Z94-Y94+1)</f>
        <v/>
      </c>
      <c r="AB94" s="17">
        <f>IF(OR(J94="",X94=""),"",J94*X94)</f>
        <v/>
      </c>
      <c r="AC94" s="17">
        <f>IF(OR(AB94="",AA94=""),"",IFERROR(AB94*AA94/30,0))</f>
        <v/>
      </c>
      <c r="AD94" s="9" t="n"/>
      <c r="AE94" s="10" t="n"/>
      <c r="AF94" s="18">
        <f>IF(OR(N94="",U94=""),"",U94-N94)</f>
        <v/>
      </c>
    </row>
    <row r="95">
      <c r="A95" s="9" t="n"/>
      <c r="B95" s="10" t="n"/>
      <c r="C95" s="10" t="n"/>
      <c r="D95" s="10" t="n"/>
      <c r="E95" s="9" t="n"/>
      <c r="F95" s="9" t="n"/>
      <c r="G95" s="37" t="n"/>
      <c r="H95" s="12" t="n"/>
      <c r="I95" s="12" t="n"/>
      <c r="J95" s="13">
        <f>IF(OR(H95="",I95=""),"",H95+I95)</f>
        <v/>
      </c>
      <c r="K95" s="12" t="n"/>
      <c r="L95" s="38" t="n"/>
      <c r="M95" s="38" t="n"/>
      <c r="N95" s="38" t="n"/>
      <c r="O95" s="9" t="n"/>
      <c r="P95" s="9" t="n"/>
      <c r="Q95" s="37" t="n"/>
      <c r="R95" s="10" t="n"/>
      <c r="S95" s="9" t="n"/>
      <c r="T95" s="9" t="n"/>
      <c r="U95" s="38" t="n"/>
      <c r="V95" s="9" t="n"/>
      <c r="W95" s="38" t="n"/>
      <c r="X95" s="15" t="n"/>
      <c r="Y95" s="38" t="n"/>
      <c r="Z95" s="38" t="n"/>
      <c r="AA95" s="16">
        <f>IF(OR(Y95="",Z95=""),"",Z95-Y95+1)</f>
        <v/>
      </c>
      <c r="AB95" s="13">
        <f>IF(OR(J95="",X95=""),"",J95*X95)</f>
        <v/>
      </c>
      <c r="AC95" s="13">
        <f>IF(OR(AB95="",AA95=""),"",IFERROR(AB95*AA95/30,0))</f>
        <v/>
      </c>
      <c r="AD95" s="9" t="n"/>
      <c r="AE95" s="10" t="n"/>
      <c r="AF95" s="16">
        <f>IF(OR(N95="",U95=""),"",U95-N95)</f>
        <v/>
      </c>
    </row>
    <row r="96">
      <c r="A96" s="9" t="n"/>
      <c r="B96" s="10" t="n"/>
      <c r="C96" s="10" t="n"/>
      <c r="D96" s="10" t="n"/>
      <c r="E96" s="9" t="n"/>
      <c r="F96" s="9" t="n"/>
      <c r="G96" s="37" t="n"/>
      <c r="H96" s="12" t="n"/>
      <c r="I96" s="12" t="n"/>
      <c r="J96" s="17">
        <f>IF(OR(H96="",I96=""),"",H96+I96)</f>
        <v/>
      </c>
      <c r="K96" s="12" t="n"/>
      <c r="L96" s="38" t="n"/>
      <c r="M96" s="38" t="n"/>
      <c r="N96" s="38" t="n"/>
      <c r="O96" s="9" t="n"/>
      <c r="P96" s="9" t="n"/>
      <c r="Q96" s="37" t="n"/>
      <c r="R96" s="10" t="n"/>
      <c r="S96" s="9" t="n"/>
      <c r="T96" s="9" t="n"/>
      <c r="U96" s="38" t="n"/>
      <c r="V96" s="9" t="n"/>
      <c r="W96" s="38" t="n"/>
      <c r="X96" s="15" t="n"/>
      <c r="Y96" s="38" t="n"/>
      <c r="Z96" s="38" t="n"/>
      <c r="AA96" s="18">
        <f>IF(OR(Y96="",Z96=""),"",Z96-Y96+1)</f>
        <v/>
      </c>
      <c r="AB96" s="17">
        <f>IF(OR(J96="",X96=""),"",J96*X96)</f>
        <v/>
      </c>
      <c r="AC96" s="17">
        <f>IF(OR(AB96="",AA96=""),"",IFERROR(AB96*AA96/30,0))</f>
        <v/>
      </c>
      <c r="AD96" s="9" t="n"/>
      <c r="AE96" s="10" t="n"/>
      <c r="AF96" s="18">
        <f>IF(OR(N96="",U96=""),"",U96-N96)</f>
        <v/>
      </c>
    </row>
    <row r="97">
      <c r="A97" s="9" t="n"/>
      <c r="B97" s="10" t="n"/>
      <c r="C97" s="10" t="n"/>
      <c r="D97" s="10" t="n"/>
      <c r="E97" s="9" t="n"/>
      <c r="F97" s="9" t="n"/>
      <c r="G97" s="37" t="n"/>
      <c r="H97" s="12" t="n"/>
      <c r="I97" s="12" t="n"/>
      <c r="J97" s="13">
        <f>IF(OR(H97="",I97=""),"",H97+I97)</f>
        <v/>
      </c>
      <c r="K97" s="12" t="n"/>
      <c r="L97" s="38" t="n"/>
      <c r="M97" s="38" t="n"/>
      <c r="N97" s="38" t="n"/>
      <c r="O97" s="9" t="n"/>
      <c r="P97" s="9" t="n"/>
      <c r="Q97" s="37" t="n"/>
      <c r="R97" s="10" t="n"/>
      <c r="S97" s="9" t="n"/>
      <c r="T97" s="9" t="n"/>
      <c r="U97" s="38" t="n"/>
      <c r="V97" s="9" t="n"/>
      <c r="W97" s="38" t="n"/>
      <c r="X97" s="15" t="n"/>
      <c r="Y97" s="38" t="n"/>
      <c r="Z97" s="38" t="n"/>
      <c r="AA97" s="16">
        <f>IF(OR(Y97="",Z97=""),"",Z97-Y97+1)</f>
        <v/>
      </c>
      <c r="AB97" s="13">
        <f>IF(OR(J97="",X97=""),"",J97*X97)</f>
        <v/>
      </c>
      <c r="AC97" s="13">
        <f>IF(OR(AB97="",AA97=""),"",IFERROR(AB97*AA97/30,0))</f>
        <v/>
      </c>
      <c r="AD97" s="9" t="n"/>
      <c r="AE97" s="10" t="n"/>
      <c r="AF97" s="16">
        <f>IF(OR(N97="",U97=""),"",U97-N97)</f>
        <v/>
      </c>
    </row>
    <row r="98">
      <c r="A98" s="9" t="n"/>
      <c r="B98" s="10" t="n"/>
      <c r="C98" s="10" t="n"/>
      <c r="D98" s="10" t="n"/>
      <c r="E98" s="9" t="n"/>
      <c r="F98" s="9" t="n"/>
      <c r="G98" s="37" t="n"/>
      <c r="H98" s="12" t="n"/>
      <c r="I98" s="12" t="n"/>
      <c r="J98" s="17">
        <f>IF(OR(H98="",I98=""),"",H98+I98)</f>
        <v/>
      </c>
      <c r="K98" s="12" t="n"/>
      <c r="L98" s="38" t="n"/>
      <c r="M98" s="38" t="n"/>
      <c r="N98" s="38" t="n"/>
      <c r="O98" s="9" t="n"/>
      <c r="P98" s="9" t="n"/>
      <c r="Q98" s="37" t="n"/>
      <c r="R98" s="10" t="n"/>
      <c r="S98" s="9" t="n"/>
      <c r="T98" s="9" t="n"/>
      <c r="U98" s="38" t="n"/>
      <c r="V98" s="9" t="n"/>
      <c r="W98" s="38" t="n"/>
      <c r="X98" s="15" t="n"/>
      <c r="Y98" s="38" t="n"/>
      <c r="Z98" s="38" t="n"/>
      <c r="AA98" s="18">
        <f>IF(OR(Y98="",Z98=""),"",Z98-Y98+1)</f>
        <v/>
      </c>
      <c r="AB98" s="17">
        <f>IF(OR(J98="",X98=""),"",J98*X98)</f>
        <v/>
      </c>
      <c r="AC98" s="17">
        <f>IF(OR(AB98="",AA98=""),"",IFERROR(AB98*AA98/30,0))</f>
        <v/>
      </c>
      <c r="AD98" s="9" t="n"/>
      <c r="AE98" s="10" t="n"/>
      <c r="AF98" s="18">
        <f>IF(OR(N98="",U98=""),"",U98-N98)</f>
        <v/>
      </c>
    </row>
    <row r="99">
      <c r="A99" s="9" t="n"/>
      <c r="B99" s="10" t="n"/>
      <c r="C99" s="10" t="n"/>
      <c r="D99" s="10" t="n"/>
      <c r="E99" s="9" t="n"/>
      <c r="F99" s="9" t="n"/>
      <c r="G99" s="37" t="n"/>
      <c r="H99" s="12" t="n"/>
      <c r="I99" s="12" t="n"/>
      <c r="J99" s="13">
        <f>IF(OR(H99="",I99=""),"",H99+I99)</f>
        <v/>
      </c>
      <c r="K99" s="12" t="n"/>
      <c r="L99" s="38" t="n"/>
      <c r="M99" s="38" t="n"/>
      <c r="N99" s="38" t="n"/>
      <c r="O99" s="9" t="n"/>
      <c r="P99" s="9" t="n"/>
      <c r="Q99" s="37" t="n"/>
      <c r="R99" s="10" t="n"/>
      <c r="S99" s="9" t="n"/>
      <c r="T99" s="9" t="n"/>
      <c r="U99" s="38" t="n"/>
      <c r="V99" s="9" t="n"/>
      <c r="W99" s="38" t="n"/>
      <c r="X99" s="15" t="n"/>
      <c r="Y99" s="38" t="n"/>
      <c r="Z99" s="38" t="n"/>
      <c r="AA99" s="16">
        <f>IF(OR(Y99="",Z99=""),"",Z99-Y99+1)</f>
        <v/>
      </c>
      <c r="AB99" s="13">
        <f>IF(OR(J99="",X99=""),"",J99*X99)</f>
        <v/>
      </c>
      <c r="AC99" s="13">
        <f>IF(OR(AB99="",AA99=""),"",IFERROR(AB99*AA99/30,0))</f>
        <v/>
      </c>
      <c r="AD99" s="9" t="n"/>
      <c r="AE99" s="10" t="n"/>
      <c r="AF99" s="16">
        <f>IF(OR(N99="",U99=""),"",U99-N99)</f>
        <v/>
      </c>
    </row>
    <row r="100">
      <c r="A100" s="9" t="n"/>
      <c r="B100" s="10" t="n"/>
      <c r="C100" s="10" t="n"/>
      <c r="D100" s="10" t="n"/>
      <c r="E100" s="9" t="n"/>
      <c r="F100" s="9" t="n"/>
      <c r="G100" s="37" t="n"/>
      <c r="H100" s="12" t="n"/>
      <c r="I100" s="12" t="n"/>
      <c r="J100" s="17">
        <f>IF(OR(H100="",I100=""),"",H100+I100)</f>
        <v/>
      </c>
      <c r="K100" s="12" t="n"/>
      <c r="L100" s="38" t="n"/>
      <c r="M100" s="38" t="n"/>
      <c r="N100" s="38" t="n"/>
      <c r="O100" s="9" t="n"/>
      <c r="P100" s="9" t="n"/>
      <c r="Q100" s="37" t="n"/>
      <c r="R100" s="10" t="n"/>
      <c r="S100" s="9" t="n"/>
      <c r="T100" s="9" t="n"/>
      <c r="U100" s="38" t="n"/>
      <c r="V100" s="9" t="n"/>
      <c r="W100" s="38" t="n"/>
      <c r="X100" s="15" t="n"/>
      <c r="Y100" s="38" t="n"/>
      <c r="Z100" s="38" t="n"/>
      <c r="AA100" s="18">
        <f>IF(OR(Y100="",Z100=""),"",Z100-Y100+1)</f>
        <v/>
      </c>
      <c r="AB100" s="17">
        <f>IF(OR(J100="",X100=""),"",J100*X100)</f>
        <v/>
      </c>
      <c r="AC100" s="17">
        <f>IF(OR(AB100="",AA100=""),"",IFERROR(AB100*AA100/30,0))</f>
        <v/>
      </c>
      <c r="AD100" s="9" t="n"/>
      <c r="AE100" s="10" t="n"/>
      <c r="AF100" s="18">
        <f>IF(OR(N100="",U100=""),"",U100-N100)</f>
        <v/>
      </c>
    </row>
    <row r="101">
      <c r="A101" s="9" t="n"/>
      <c r="B101" s="10" t="n"/>
      <c r="C101" s="10" t="n"/>
      <c r="D101" s="10" t="n"/>
      <c r="E101" s="9" t="n"/>
      <c r="F101" s="9" t="n"/>
      <c r="G101" s="37" t="n"/>
      <c r="H101" s="12" t="n"/>
      <c r="I101" s="12" t="n"/>
      <c r="J101" s="13">
        <f>IF(OR(H101="",I101=""),"",H101+I101)</f>
        <v/>
      </c>
      <c r="K101" s="12" t="n"/>
      <c r="L101" s="38" t="n"/>
      <c r="M101" s="38" t="n"/>
      <c r="N101" s="38" t="n"/>
      <c r="O101" s="9" t="n"/>
      <c r="P101" s="9" t="n"/>
      <c r="Q101" s="37" t="n"/>
      <c r="R101" s="10" t="n"/>
      <c r="S101" s="9" t="n"/>
      <c r="T101" s="9" t="n"/>
      <c r="U101" s="38" t="n"/>
      <c r="V101" s="9" t="n"/>
      <c r="W101" s="38" t="n"/>
      <c r="X101" s="15" t="n"/>
      <c r="Y101" s="38" t="n"/>
      <c r="Z101" s="38" t="n"/>
      <c r="AA101" s="16">
        <f>IF(OR(Y101="",Z101=""),"",Z101-Y101+1)</f>
        <v/>
      </c>
      <c r="AB101" s="13">
        <f>IF(OR(J101="",X101=""),"",J101*X101)</f>
        <v/>
      </c>
      <c r="AC101" s="13">
        <f>IF(OR(AB101="",AA101=""),"",IFERROR(AB101*AA101/30,0))</f>
        <v/>
      </c>
      <c r="AD101" s="9" t="n"/>
      <c r="AE101" s="10" t="n"/>
      <c r="AF101" s="16">
        <f>IF(OR(N101="",U101=""),"",U101-N101)</f>
        <v/>
      </c>
    </row>
    <row r="102">
      <c r="A102" s="9" t="n"/>
      <c r="B102" s="10" t="n"/>
      <c r="C102" s="10" t="n"/>
      <c r="D102" s="10" t="n"/>
      <c r="E102" s="9" t="n"/>
      <c r="F102" s="9" t="n"/>
      <c r="G102" s="37" t="n"/>
      <c r="H102" s="12" t="n"/>
      <c r="I102" s="12" t="n"/>
      <c r="J102" s="17">
        <f>IF(OR(H102="",I102=""),"",H102+I102)</f>
        <v/>
      </c>
      <c r="K102" s="12" t="n"/>
      <c r="L102" s="38" t="n"/>
      <c r="M102" s="38" t="n"/>
      <c r="N102" s="38" t="n"/>
      <c r="O102" s="9" t="n"/>
      <c r="P102" s="9" t="n"/>
      <c r="Q102" s="37" t="n"/>
      <c r="R102" s="10" t="n"/>
      <c r="S102" s="9" t="n"/>
      <c r="T102" s="9" t="n"/>
      <c r="U102" s="38" t="n"/>
      <c r="V102" s="9" t="n"/>
      <c r="W102" s="38" t="n"/>
      <c r="X102" s="15" t="n"/>
      <c r="Y102" s="38" t="n"/>
      <c r="Z102" s="38" t="n"/>
      <c r="AA102" s="18">
        <f>IF(OR(Y102="",Z102=""),"",Z102-Y102+1)</f>
        <v/>
      </c>
      <c r="AB102" s="17">
        <f>IF(OR(J102="",X102=""),"",J102*X102)</f>
        <v/>
      </c>
      <c r="AC102" s="17">
        <f>IF(OR(AB102="",AA102=""),"",IFERROR(AB102*AA102/30,0))</f>
        <v/>
      </c>
      <c r="AD102" s="9" t="n"/>
      <c r="AE102" s="10" t="n"/>
      <c r="AF102" s="18">
        <f>IF(OR(N102="",U102=""),"",U102-N102)</f>
        <v/>
      </c>
    </row>
    <row r="103">
      <c r="A103" s="9" t="n"/>
      <c r="B103" s="10" t="n"/>
      <c r="C103" s="10" t="n"/>
      <c r="D103" s="10" t="n"/>
      <c r="E103" s="9" t="n"/>
      <c r="F103" s="9" t="n"/>
      <c r="G103" s="37" t="n"/>
      <c r="H103" s="12" t="n"/>
      <c r="I103" s="12" t="n"/>
      <c r="J103" s="13">
        <f>IF(OR(H103="",I103=""),"",H103+I103)</f>
        <v/>
      </c>
      <c r="K103" s="12" t="n"/>
      <c r="L103" s="38" t="n"/>
      <c r="M103" s="38" t="n"/>
      <c r="N103" s="38" t="n"/>
      <c r="O103" s="9" t="n"/>
      <c r="P103" s="9" t="n"/>
      <c r="Q103" s="37" t="n"/>
      <c r="R103" s="10" t="n"/>
      <c r="S103" s="9" t="n"/>
      <c r="T103" s="9" t="n"/>
      <c r="U103" s="38" t="n"/>
      <c r="V103" s="9" t="n"/>
      <c r="W103" s="38" t="n"/>
      <c r="X103" s="15" t="n"/>
      <c r="Y103" s="38" t="n"/>
      <c r="Z103" s="38" t="n"/>
      <c r="AA103" s="16">
        <f>IF(OR(Y103="",Z103=""),"",Z103-Y103+1)</f>
        <v/>
      </c>
      <c r="AB103" s="13">
        <f>IF(OR(J103="",X103=""),"",J103*X103)</f>
        <v/>
      </c>
      <c r="AC103" s="13">
        <f>IF(OR(AB103="",AA103=""),"",IFERROR(AB103*AA103/30,0))</f>
        <v/>
      </c>
      <c r="AD103" s="9" t="n"/>
      <c r="AE103" s="10" t="n"/>
      <c r="AF103" s="16">
        <f>IF(OR(N103="",U103=""),"",U103-N103)</f>
        <v/>
      </c>
    </row>
    <row r="104">
      <c r="A104" s="9" t="n"/>
      <c r="B104" s="10" t="n"/>
      <c r="C104" s="10" t="n"/>
      <c r="D104" s="10" t="n"/>
      <c r="E104" s="9" t="n"/>
      <c r="F104" s="9" t="n"/>
      <c r="G104" s="37" t="n"/>
      <c r="H104" s="12" t="n"/>
      <c r="I104" s="12" t="n"/>
      <c r="J104" s="17">
        <f>IF(OR(H104="",I104=""),"",H104+I104)</f>
        <v/>
      </c>
      <c r="K104" s="12" t="n"/>
      <c r="L104" s="38" t="n"/>
      <c r="M104" s="38" t="n"/>
      <c r="N104" s="38" t="n"/>
      <c r="O104" s="9" t="n"/>
      <c r="P104" s="9" t="n"/>
      <c r="Q104" s="37" t="n"/>
      <c r="R104" s="10" t="n"/>
      <c r="S104" s="9" t="n"/>
      <c r="T104" s="9" t="n"/>
      <c r="U104" s="38" t="n"/>
      <c r="V104" s="9" t="n"/>
      <c r="W104" s="38" t="n"/>
      <c r="X104" s="15" t="n"/>
      <c r="Y104" s="38" t="n"/>
      <c r="Z104" s="38" t="n"/>
      <c r="AA104" s="18">
        <f>IF(OR(Y104="",Z104=""),"",Z104-Y104+1)</f>
        <v/>
      </c>
      <c r="AB104" s="17">
        <f>IF(OR(J104="",X104=""),"",J104*X104)</f>
        <v/>
      </c>
      <c r="AC104" s="17">
        <f>IF(OR(AB104="",AA104=""),"",IFERROR(AB104*AA104/30,0))</f>
        <v/>
      </c>
      <c r="AD104" s="9" t="n"/>
      <c r="AE104" s="10" t="n"/>
      <c r="AF104" s="18">
        <f>IF(OR(N104="",U104=""),"",U104-N104)</f>
        <v/>
      </c>
    </row>
    <row r="105">
      <c r="A105" s="9" t="n"/>
      <c r="B105" s="10" t="n"/>
      <c r="C105" s="10" t="n"/>
      <c r="D105" s="10" t="n"/>
      <c r="E105" s="9" t="n"/>
      <c r="F105" s="9" t="n"/>
      <c r="G105" s="37" t="n"/>
      <c r="H105" s="12" t="n"/>
      <c r="I105" s="12" t="n"/>
      <c r="J105" s="13">
        <f>IF(OR(H105="",I105=""),"",H105+I105)</f>
        <v/>
      </c>
      <c r="K105" s="12" t="n"/>
      <c r="L105" s="38" t="n"/>
      <c r="M105" s="38" t="n"/>
      <c r="N105" s="38" t="n"/>
      <c r="O105" s="9" t="n"/>
      <c r="P105" s="9" t="n"/>
      <c r="Q105" s="37" t="n"/>
      <c r="R105" s="10" t="n"/>
      <c r="S105" s="9" t="n"/>
      <c r="T105" s="9" t="n"/>
      <c r="U105" s="38" t="n"/>
      <c r="V105" s="9" t="n"/>
      <c r="W105" s="38" t="n"/>
      <c r="X105" s="15" t="n"/>
      <c r="Y105" s="38" t="n"/>
      <c r="Z105" s="38" t="n"/>
      <c r="AA105" s="16">
        <f>IF(OR(Y105="",Z105=""),"",Z105-Y105+1)</f>
        <v/>
      </c>
      <c r="AB105" s="13">
        <f>IF(OR(J105="",X105=""),"",J105*X105)</f>
        <v/>
      </c>
      <c r="AC105" s="13">
        <f>IF(OR(AB105="",AA105=""),"",IFERROR(AB105*AA105/30,0))</f>
        <v/>
      </c>
      <c r="AD105" s="9" t="n"/>
      <c r="AE105" s="10" t="n"/>
      <c r="AF105" s="16">
        <f>IF(OR(N105="",U105=""),"",U105-N105)</f>
        <v/>
      </c>
    </row>
    <row r="106">
      <c r="A106" s="9" t="n"/>
      <c r="B106" s="10" t="n"/>
      <c r="C106" s="10" t="n"/>
      <c r="D106" s="10" t="n"/>
      <c r="E106" s="9" t="n"/>
      <c r="F106" s="9" t="n"/>
      <c r="G106" s="37" t="n"/>
      <c r="H106" s="12" t="n"/>
      <c r="I106" s="12" t="n"/>
      <c r="J106" s="17">
        <f>IF(OR(H106="",I106=""),"",H106+I106)</f>
        <v/>
      </c>
      <c r="K106" s="12" t="n"/>
      <c r="L106" s="38" t="n"/>
      <c r="M106" s="38" t="n"/>
      <c r="N106" s="38" t="n"/>
      <c r="O106" s="9" t="n"/>
      <c r="P106" s="9" t="n"/>
      <c r="Q106" s="37" t="n"/>
      <c r="R106" s="10" t="n"/>
      <c r="S106" s="9" t="n"/>
      <c r="T106" s="9" t="n"/>
      <c r="U106" s="38" t="n"/>
      <c r="V106" s="9" t="n"/>
      <c r="W106" s="38" t="n"/>
      <c r="X106" s="15" t="n"/>
      <c r="Y106" s="38" t="n"/>
      <c r="Z106" s="38" t="n"/>
      <c r="AA106" s="18">
        <f>IF(OR(Y106="",Z106=""),"",Z106-Y106+1)</f>
        <v/>
      </c>
      <c r="AB106" s="17">
        <f>IF(OR(J106="",X106=""),"",J106*X106)</f>
        <v/>
      </c>
      <c r="AC106" s="17">
        <f>IF(OR(AB106="",AA106=""),"",IFERROR(AB106*AA106/30,0))</f>
        <v/>
      </c>
      <c r="AD106" s="9" t="n"/>
      <c r="AE106" s="10" t="n"/>
      <c r="AF106" s="18">
        <f>IF(OR(N106="",U106=""),"",U106-N106)</f>
        <v/>
      </c>
    </row>
    <row r="107">
      <c r="A107" s="9" t="n"/>
      <c r="B107" s="10" t="n"/>
      <c r="C107" s="10" t="n"/>
      <c r="D107" s="10" t="n"/>
      <c r="E107" s="9" t="n"/>
      <c r="F107" s="9" t="n"/>
      <c r="G107" s="37" t="n"/>
      <c r="H107" s="12" t="n"/>
      <c r="I107" s="12" t="n"/>
      <c r="J107" s="13">
        <f>IF(OR(H107="",I107=""),"",H107+I107)</f>
        <v/>
      </c>
      <c r="K107" s="12" t="n"/>
      <c r="L107" s="38" t="n"/>
      <c r="M107" s="38" t="n"/>
      <c r="N107" s="38" t="n"/>
      <c r="O107" s="9" t="n"/>
      <c r="P107" s="9" t="n"/>
      <c r="Q107" s="37" t="n"/>
      <c r="R107" s="10" t="n"/>
      <c r="S107" s="9" t="n"/>
      <c r="T107" s="9" t="n"/>
      <c r="U107" s="38" t="n"/>
      <c r="V107" s="9" t="n"/>
      <c r="W107" s="38" t="n"/>
      <c r="X107" s="15" t="n"/>
      <c r="Y107" s="38" t="n"/>
      <c r="Z107" s="38" t="n"/>
      <c r="AA107" s="16">
        <f>IF(OR(Y107="",Z107=""),"",Z107-Y107+1)</f>
        <v/>
      </c>
      <c r="AB107" s="13">
        <f>IF(OR(J107="",X107=""),"",J107*X107)</f>
        <v/>
      </c>
      <c r="AC107" s="13">
        <f>IF(OR(AB107="",AA107=""),"",IFERROR(AB107*AA107/30,0))</f>
        <v/>
      </c>
      <c r="AD107" s="9" t="n"/>
      <c r="AE107" s="10" t="n"/>
      <c r="AF107" s="16">
        <f>IF(OR(N107="",U107=""),"",U107-N107)</f>
        <v/>
      </c>
    </row>
    <row r="108">
      <c r="A108" s="9" t="n"/>
      <c r="B108" s="10" t="n"/>
      <c r="C108" s="10" t="n"/>
      <c r="D108" s="10" t="n"/>
      <c r="E108" s="9" t="n"/>
      <c r="F108" s="9" t="n"/>
      <c r="G108" s="37" t="n"/>
      <c r="H108" s="12" t="n"/>
      <c r="I108" s="12" t="n"/>
      <c r="J108" s="17">
        <f>IF(OR(H108="",I108=""),"",H108+I108)</f>
        <v/>
      </c>
      <c r="K108" s="12" t="n"/>
      <c r="L108" s="38" t="n"/>
      <c r="M108" s="38" t="n"/>
      <c r="N108" s="38" t="n"/>
      <c r="O108" s="9" t="n"/>
      <c r="P108" s="9" t="n"/>
      <c r="Q108" s="37" t="n"/>
      <c r="R108" s="10" t="n"/>
      <c r="S108" s="9" t="n"/>
      <c r="T108" s="9" t="n"/>
      <c r="U108" s="38" t="n"/>
      <c r="V108" s="9" t="n"/>
      <c r="W108" s="38" t="n"/>
      <c r="X108" s="15" t="n"/>
      <c r="Y108" s="38" t="n"/>
      <c r="Z108" s="38" t="n"/>
      <c r="AA108" s="18">
        <f>IF(OR(Y108="",Z108=""),"",Z108-Y108+1)</f>
        <v/>
      </c>
      <c r="AB108" s="17">
        <f>IF(OR(J108="",X108=""),"",J108*X108)</f>
        <v/>
      </c>
      <c r="AC108" s="17">
        <f>IF(OR(AB108="",AA108=""),"",IFERROR(AB108*AA108/30,0))</f>
        <v/>
      </c>
      <c r="AD108" s="9" t="n"/>
      <c r="AE108" s="10" t="n"/>
      <c r="AF108" s="18">
        <f>IF(OR(N108="",U108=""),"",U108-N108)</f>
        <v/>
      </c>
    </row>
    <row r="109">
      <c r="A109" s="9" t="n"/>
      <c r="B109" s="10" t="n"/>
      <c r="C109" s="10" t="n"/>
      <c r="D109" s="10" t="n"/>
      <c r="E109" s="9" t="n"/>
      <c r="F109" s="9" t="n"/>
      <c r="G109" s="37" t="n"/>
      <c r="H109" s="12" t="n"/>
      <c r="I109" s="12" t="n"/>
      <c r="J109" s="13">
        <f>IF(OR(H109="",I109=""),"",H109+I109)</f>
        <v/>
      </c>
      <c r="K109" s="12" t="n"/>
      <c r="L109" s="38" t="n"/>
      <c r="M109" s="38" t="n"/>
      <c r="N109" s="38" t="n"/>
      <c r="O109" s="9" t="n"/>
      <c r="P109" s="9" t="n"/>
      <c r="Q109" s="37" t="n"/>
      <c r="R109" s="10" t="n"/>
      <c r="S109" s="9" t="n"/>
      <c r="T109" s="9" t="n"/>
      <c r="U109" s="38" t="n"/>
      <c r="V109" s="9" t="n"/>
      <c r="W109" s="38" t="n"/>
      <c r="X109" s="15" t="n"/>
      <c r="Y109" s="38" t="n"/>
      <c r="Z109" s="38" t="n"/>
      <c r="AA109" s="16">
        <f>IF(OR(Y109="",Z109=""),"",Z109-Y109+1)</f>
        <v/>
      </c>
      <c r="AB109" s="13">
        <f>IF(OR(J109="",X109=""),"",J109*X109)</f>
        <v/>
      </c>
      <c r="AC109" s="13">
        <f>IF(OR(AB109="",AA109=""),"",IFERROR(AB109*AA109/30,0))</f>
        <v/>
      </c>
      <c r="AD109" s="9" t="n"/>
      <c r="AE109" s="10" t="n"/>
      <c r="AF109" s="16">
        <f>IF(OR(N109="",U109=""),"",U109-N109)</f>
        <v/>
      </c>
    </row>
    <row r="110">
      <c r="A110" s="9" t="n"/>
      <c r="B110" s="10" t="n"/>
      <c r="C110" s="10" t="n"/>
      <c r="D110" s="10" t="n"/>
      <c r="E110" s="9" t="n"/>
      <c r="F110" s="9" t="n"/>
      <c r="G110" s="37" t="n"/>
      <c r="H110" s="12" t="n"/>
      <c r="I110" s="12" t="n"/>
      <c r="J110" s="17">
        <f>IF(OR(H110="",I110=""),"",H110+I110)</f>
        <v/>
      </c>
      <c r="K110" s="12" t="n"/>
      <c r="L110" s="38" t="n"/>
      <c r="M110" s="38" t="n"/>
      <c r="N110" s="38" t="n"/>
      <c r="O110" s="9" t="n"/>
      <c r="P110" s="9" t="n"/>
      <c r="Q110" s="37" t="n"/>
      <c r="R110" s="10" t="n"/>
      <c r="S110" s="9" t="n"/>
      <c r="T110" s="9" t="n"/>
      <c r="U110" s="38" t="n"/>
      <c r="V110" s="9" t="n"/>
      <c r="W110" s="38" t="n"/>
      <c r="X110" s="15" t="n"/>
      <c r="Y110" s="38" t="n"/>
      <c r="Z110" s="38" t="n"/>
      <c r="AA110" s="18">
        <f>IF(OR(Y110="",Z110=""),"",Z110-Y110+1)</f>
        <v/>
      </c>
      <c r="AB110" s="17">
        <f>IF(OR(J110="",X110=""),"",J110*X110)</f>
        <v/>
      </c>
      <c r="AC110" s="17">
        <f>IF(OR(AB110="",AA110=""),"",IFERROR(AB110*AA110/30,0))</f>
        <v/>
      </c>
      <c r="AD110" s="9" t="n"/>
      <c r="AE110" s="10" t="n"/>
      <c r="AF110" s="18">
        <f>IF(OR(N110="",U110=""),"",U110-N110)</f>
        <v/>
      </c>
    </row>
  </sheetData>
  <autoFilter ref="A10:AF110"/>
  <mergeCells count="1">
    <mergeCell ref="A1:AF1"/>
  </mergeCells>
  <conditionalFormatting sqref="V11:V110">
    <cfRule type="expression" priority="1" dxfId="0">
      <formula>$V11="Behoben"</formula>
    </cfRule>
    <cfRule type="expression" priority="2" dxfId="1">
      <formula>$V11="Offen"</formula>
    </cfRule>
  </conditionalFormatting>
  <conditionalFormatting sqref="T11:T110">
    <cfRule type="expression" priority="3" dxfId="1">
      <formula>$T11="Ja"</formula>
    </cfRule>
  </conditionalFormatting>
  <conditionalFormatting sqref="W11:W110">
    <cfRule type="expression" priority="4" dxfId="2">
      <formula>AND($W11&lt;&gt;"",$W11&lt;TODAY(),$V11&lt;&gt;"Behoben")</formula>
    </cfRule>
  </conditionalFormatting>
  <dataValidations count="7">
    <dataValidation sqref="O11:O110" showErrorMessage="1" showInputMessage="1" allowBlank="1" type="list">
      <formula1>"E-Mail,Brief,Einwurf-Einschreiben,Persönlich"</formula1>
    </dataValidation>
    <dataValidation sqref="P11:P110" showErrorMessage="1" showInputMessage="1" allowBlank="1" type="list">
      <formula1>"Schlafzimmer,Bad,Wohnzimmer,Küche,Flur,Kinderzimmer"</formula1>
    </dataValidation>
    <dataValidation sqref="S11:S110" showErrorMessage="1" showInputMessage="1" allowBlank="1" type="list">
      <formula1>"Ja,Nein"</formula1>
    </dataValidation>
    <dataValidation sqref="T11:T110" showErrorMessage="1" showInputMessage="1" allowBlank="1" type="list">
      <formula1>"Ja,Nein"</formula1>
    </dataValidation>
    <dataValidation sqref="V11:V110" showErrorMessage="1" showInputMessage="1" allowBlank="1" type="list">
      <formula1>"Offen,In Bearbeitung,Behoben"</formula1>
    </dataValidation>
    <dataValidation sqref="AD11:AD110" showErrorMessage="1" showInputMessage="1" allowBlank="1" type="list">
      <formula1>"Entwurf,Versendet,Antwort erhalten"</formula1>
    </dataValidation>
    <dataValidation sqref="X11:X110" showErrorMessage="1" showInputMessage="1" allowBlank="1" type="decimal" operator="between">
      <formula1>0</formula1>
      <formula2>0.5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3" customWidth="1" min="3" max="3"/>
    <col width="24" customWidth="1" min="4" max="4"/>
    <col width="25" customWidth="1" min="5" max="5"/>
    <col width="27" customWidth="1" min="6" max="6"/>
    <col width="4" customWidth="1" min="7" max="7"/>
    <col width="4" customWidth="1" min="8" max="8"/>
    <col width="4" customWidth="1" min="9" max="9"/>
    <col width="18" customWidth="1" min="10" max="10"/>
    <col width="20" customWidth="1" min="11" max="11"/>
    <col width="4" customWidth="1" min="12" max="12"/>
    <col width="19" customWidth="1" min="13" max="13"/>
    <col width="14" customWidth="1" min="14" max="14"/>
    <col width="4" customWidth="1" min="15" max="15"/>
    <col width="19" customWidth="1" min="16" max="16"/>
    <col width="27" customWidth="1" min="17" max="17"/>
  </cols>
  <sheetData>
    <row r="1" ht="28" customHeight="1">
      <c r="A1" s="1" t="inlineStr">
        <is>
          <t>Berechnung &amp; Übersicht – Mietminderung wegen Schimmel</t>
        </is>
      </c>
      <c r="J1" s="6" t="inlineStr">
        <is>
          <t>Diagrammdaten</t>
        </is>
      </c>
    </row>
    <row r="2"/>
    <row r="3">
      <c r="J3" s="8" t="inlineStr">
        <is>
          <t>Stadt</t>
        </is>
      </c>
      <c r="K3" s="8" t="inlineStr">
        <is>
          <t>Gesamtminderung</t>
        </is>
      </c>
      <c r="M3" s="8" t="inlineStr">
        <is>
          <t>Mangelstatus</t>
        </is>
      </c>
      <c r="N3" s="8" t="inlineStr">
        <is>
          <t>Anzahl Fälle</t>
        </is>
      </c>
      <c r="P3" s="8" t="inlineStr">
        <is>
          <t>Betroffener Raum</t>
        </is>
      </c>
      <c r="Q3" s="8" t="inlineStr">
        <is>
          <t>Durchschnittliche Minderungsquote</t>
        </is>
      </c>
    </row>
    <row r="4">
      <c r="A4" s="2" t="inlineStr">
        <is>
          <t>Ausgewählte Vorgangs-ID</t>
        </is>
      </c>
      <c r="B4" s="19" t="inlineStr">
        <is>
          <t>SM-2026-001</t>
        </is>
      </c>
      <c r="J4" s="20" t="inlineStr">
        <is>
          <t>Berlin</t>
        </is>
      </c>
      <c r="K4" s="21">
        <f>SUMIF('Schimmelfälle'!$F$11:$F$110,J4,'Schimmelfälle'!$AC$11:$AC$110)</f>
        <v/>
      </c>
      <c r="M4" s="20" t="inlineStr">
        <is>
          <t>Offen</t>
        </is>
      </c>
      <c r="N4" s="20">
        <f>COUNTIF('Schimmelfälle'!$V$11:$V$110,M4)</f>
        <v/>
      </c>
      <c r="P4" s="20" t="inlineStr">
        <is>
          <t>Schlafzimmer</t>
        </is>
      </c>
      <c r="Q4" s="22">
        <f>IFERROR(SUMIF('Schimmelfälle'!$P$11:$P$110,P4,'Schimmelfälle'!$X$11:$X$110)/COUNTIF('Schimmelfälle'!$P$11:$P$110,P4),0)</f>
        <v/>
      </c>
    </row>
    <row r="5">
      <c r="J5" s="23" t="inlineStr">
        <is>
          <t>München</t>
        </is>
      </c>
      <c r="K5" s="24">
        <f>SUMIF('Schimmelfälle'!$F$11:$F$110,J5,'Schimmelfälle'!$AC$11:$AC$110)</f>
        <v/>
      </c>
      <c r="M5" s="23" t="inlineStr">
        <is>
          <t>In Bearbeitung</t>
        </is>
      </c>
      <c r="N5" s="23">
        <f>COUNTIF('Schimmelfälle'!$V$11:$V$110,M5)</f>
        <v/>
      </c>
      <c r="P5" s="23" t="inlineStr">
        <is>
          <t>Bad</t>
        </is>
      </c>
      <c r="Q5" s="25">
        <f>IFERROR(SUMIF('Schimmelfälle'!$P$11:$P$110,P5,'Schimmelfälle'!$X$11:$X$110)/COUNTIF('Schimmelfälle'!$P$11:$P$110,P5),0)</f>
        <v/>
      </c>
    </row>
    <row r="6" ht="34" customHeight="1">
      <c r="A6" s="2" t="inlineStr">
        <is>
          <t>Anzahl aller Fälle</t>
        </is>
      </c>
      <c r="B6" s="2" t="inlineStr">
        <is>
          <t>Offene Mängelanzeigen</t>
        </is>
      </c>
      <c r="C6" s="2" t="inlineStr">
        <is>
          <t>Fälle mit Gesundheitsbeeinträchtigung</t>
        </is>
      </c>
      <c r="D6" s="2" t="inlineStr">
        <is>
          <t>Durchschnittliche Minderungsquote</t>
        </is>
      </c>
      <c r="E6" s="2" t="inlineStr">
        <is>
          <t>Summe der überschlägigen Mietminderungen</t>
        </is>
      </c>
      <c r="F6" s="2" t="inlineStr">
        <is>
          <t>Durchschnittliche Bearbeitungsdauer</t>
        </is>
      </c>
      <c r="J6" s="20" t="inlineStr">
        <is>
          <t>Hamburg</t>
        </is>
      </c>
      <c r="K6" s="21">
        <f>SUMIF('Schimmelfälle'!$F$11:$F$110,J6,'Schimmelfälle'!$AC$11:$AC$110)</f>
        <v/>
      </c>
      <c r="M6" s="20" t="inlineStr">
        <is>
          <t>Behoben</t>
        </is>
      </c>
      <c r="N6" s="20">
        <f>COUNTIF('Schimmelfälle'!$V$11:$V$110,M6)</f>
        <v/>
      </c>
      <c r="P6" s="20" t="inlineStr">
        <is>
          <t>Wohnzimmer</t>
        </is>
      </c>
      <c r="Q6" s="22">
        <f>IFERROR(SUMIF('Schimmelfälle'!$P$11:$P$110,P6,'Schimmelfälle'!$X$11:$X$110)/COUNTIF('Schimmelfälle'!$P$11:$P$110,P6),0)</f>
        <v/>
      </c>
    </row>
    <row r="7">
      <c r="A7" s="26">
        <f>COUNTA('Schimmelfälle'!$A$11:$A$110)</f>
        <v/>
      </c>
      <c r="B7" s="26">
        <f>COUNTIF('Schimmelfälle'!$V$11:$V$110,"Offen")</f>
        <v/>
      </c>
      <c r="C7" s="26">
        <f>COUNTIF('Schimmelfälle'!$T$11:$T$110,"Ja")</f>
        <v/>
      </c>
      <c r="D7" s="3">
        <f>IFERROR(AVERAGE('Schimmelfälle'!$X$11:$X$110),0)</f>
        <v/>
      </c>
      <c r="E7" s="5">
        <f>SUM('Schimmelfälle'!$AC$11:$AC$110)</f>
        <v/>
      </c>
      <c r="F7" s="26">
        <f>IFERROR(SUMIF('Schimmelfälle'!$V$11:$V$110,"Behoben",'Schimmelfälle'!$AF$11:$AF$110)/COUNTIF('Schimmelfälle'!$V$11:$V$110,"Behoben"),0)</f>
        <v/>
      </c>
      <c r="J7" s="23" t="inlineStr">
        <is>
          <t>Köln</t>
        </is>
      </c>
      <c r="K7" s="24">
        <f>SUMIF('Schimmelfälle'!$F$11:$F$110,J7,'Schimmelfälle'!$AC$11:$AC$110)</f>
        <v/>
      </c>
      <c r="N7" s="16">
        <f>IF(M7="","",COUNTIF('Schimmelfälle'!$V$11:$V$110,M7))</f>
        <v/>
      </c>
      <c r="P7" s="23" t="inlineStr">
        <is>
          <t>Küche</t>
        </is>
      </c>
      <c r="Q7" s="25">
        <f>IFERROR(SUMIF('Schimmelfälle'!$P$11:$P$110,P7,'Schimmelfälle'!$X$11:$X$110)/COUNTIF('Schimmelfälle'!$P$11:$P$110,P7),0)</f>
        <v/>
      </c>
    </row>
    <row r="8">
      <c r="J8" s="20" t="inlineStr">
        <is>
          <t>Frankfurt</t>
        </is>
      </c>
      <c r="K8" s="21">
        <f>SUMIF('Schimmelfälle'!$F$11:$F$110,J8,'Schimmelfälle'!$AC$11:$AC$110)</f>
        <v/>
      </c>
      <c r="N8" s="16">
        <f>IF(M8="","",COUNTIF('Schimmelfälle'!$V$11:$V$110,M8))</f>
        <v/>
      </c>
      <c r="Q8" s="27">
        <f>IF(P8="","",IFERROR(SUMIF('Schimmelfälle'!$P$11:$P$110,P8,'Schimmelfälle'!$X$11:$X$110)/COUNTIF('Schimmelfälle'!$P$11:$P$110,P8),0))</f>
        <v/>
      </c>
    </row>
    <row r="9">
      <c r="A9" s="28" t="inlineStr">
        <is>
          <t>Falldetails zur ausgewählten Vorgangs-ID</t>
        </is>
      </c>
      <c r="B9" s="29" t="n"/>
      <c r="C9" s="29" t="n"/>
      <c r="D9" s="29" t="n"/>
      <c r="E9" s="29" t="n"/>
      <c r="F9" s="29" t="n"/>
      <c r="J9" s="23" t="inlineStr">
        <is>
          <t>Stuttgart</t>
        </is>
      </c>
      <c r="K9" s="24">
        <f>SUMIF('Schimmelfälle'!$F$11:$F$110,J9,'Schimmelfälle'!$AC$11:$AC$110)</f>
        <v/>
      </c>
      <c r="N9" s="16">
        <f>IF(M9="","",COUNTIF('Schimmelfälle'!$V$11:$V$110,M9))</f>
        <v/>
      </c>
      <c r="Q9" s="27">
        <f>IF(P9="","",IFERROR(SUMIF('Schimmelfälle'!$P$11:$P$110,P9,'Schimmelfälle'!$X$11:$X$110)/COUNTIF('Schimmelfälle'!$P$11:$P$110,P9),0))</f>
        <v/>
      </c>
    </row>
    <row r="10">
      <c r="A10" s="30" t="inlineStr">
        <is>
          <t>Mieter/in</t>
        </is>
      </c>
      <c r="B10" s="31">
        <f>IFERROR(VLOOKUP($B$4,'Schimmelfälle'!$A$11:$AF$110,2,FALSE),"")</f>
        <v/>
      </c>
      <c r="C10" s="30" t="inlineStr">
        <is>
          <t>Vermieter/in</t>
        </is>
      </c>
      <c r="D10" s="31">
        <f>IFERROR(VLOOKUP($B$4,'Schimmelfälle'!$A$11:$AF$110,3,FALSE),"")</f>
        <v/>
      </c>
      <c r="E10" s="30" t="inlineStr">
        <is>
          <t>Objektadresse</t>
        </is>
      </c>
      <c r="F10" s="31">
        <f>IFERROR(VLOOKUP($B$4,'Schimmelfälle'!$A$11:$AF$110,4,FALSE),"")</f>
        <v/>
      </c>
      <c r="J10" s="20" t="inlineStr">
        <is>
          <t>Düsseldorf</t>
        </is>
      </c>
      <c r="K10" s="21">
        <f>SUMIF('Schimmelfälle'!$F$11:$F$110,J10,'Schimmelfälle'!$AC$11:$AC$110)</f>
        <v/>
      </c>
      <c r="N10" s="16">
        <f>IF(M10="","",COUNTIF('Schimmelfälle'!$V$11:$V$110,M10))</f>
        <v/>
      </c>
      <c r="Q10" s="27">
        <f>IF(P10="","",IFERROR(SUMIF('Schimmelfälle'!$P$11:$P$110,P10,'Schimmelfälle'!$X$11:$X$110)/COUNTIF('Schimmelfälle'!$P$11:$P$110,P10),0))</f>
        <v/>
      </c>
    </row>
    <row r="11">
      <c r="A11" s="30" t="inlineStr">
        <is>
          <t>PLZ</t>
        </is>
      </c>
      <c r="B11" s="31">
        <f>IFERROR(VLOOKUP($B$4,'Schimmelfälle'!$A$11:$AF$110,5,FALSE),"")</f>
        <v/>
      </c>
      <c r="C11" s="30" t="inlineStr">
        <is>
          <t>Stadt</t>
        </is>
      </c>
      <c r="D11" s="31">
        <f>IFERROR(VLOOKUP($B$4,'Schimmelfälle'!$A$11:$AF$110,6,FALSE),"")</f>
        <v/>
      </c>
      <c r="E11" s="30" t="inlineStr">
        <is>
          <t>Betroffener Raum</t>
        </is>
      </c>
      <c r="F11" s="31">
        <f>IFERROR(VLOOKUP($B$4,'Schimmelfälle'!$A$11:$AF$110,16,FALSE),"")</f>
        <v/>
      </c>
      <c r="J11" s="23" t="inlineStr">
        <is>
          <t>Leipzig</t>
        </is>
      </c>
      <c r="K11" s="24">
        <f>SUMIF('Schimmelfälle'!$F$11:$F$110,J11,'Schimmelfälle'!$AC$11:$AC$110)</f>
        <v/>
      </c>
      <c r="N11" s="16">
        <f>IF(M11="","",COUNTIF('Schimmelfälle'!$V$11:$V$110,M11))</f>
        <v/>
      </c>
      <c r="Q11" s="27">
        <f>IF(P11="","",IFERROR(SUMIF('Schimmelfälle'!$P$11:$P$110,P11,'Schimmelfälle'!$X$11:$X$110)/COUNTIF('Schimmelfälle'!$P$11:$P$110,P11),0))</f>
        <v/>
      </c>
    </row>
    <row r="12">
      <c r="A12" s="30" t="inlineStr">
        <is>
          <t>Kaltmiete</t>
        </is>
      </c>
      <c r="B12" s="13">
        <f>IFERROR(VLOOKUP($B$4,'Schimmelfälle'!$A$11:$AF$110,8,FALSE),"")</f>
        <v/>
      </c>
      <c r="C12" s="30" t="inlineStr">
        <is>
          <t>Warmmiete</t>
        </is>
      </c>
      <c r="D12" s="13">
        <f>IFERROR(VLOOKUP($B$4,'Schimmelfälle'!$A$11:$AF$110,10,FALSE),"")</f>
        <v/>
      </c>
      <c r="E12" s="30" t="inlineStr">
        <is>
          <t>Minderungsquote</t>
        </is>
      </c>
      <c r="F12" s="27">
        <f>IFERROR(VLOOKUP($B$4,'Schimmelfälle'!$A$11:$AF$110,24,FALSE),"")</f>
        <v/>
      </c>
      <c r="J12" s="20" t="inlineStr">
        <is>
          <t>Dresden</t>
        </is>
      </c>
      <c r="K12" s="21">
        <f>SUMIF('Schimmelfälle'!$F$11:$F$110,J12,'Schimmelfälle'!$AC$11:$AC$110)</f>
        <v/>
      </c>
      <c r="N12" s="16">
        <f>IF(M12="","",COUNTIF('Schimmelfälle'!$V$11:$V$110,M12))</f>
        <v/>
      </c>
      <c r="Q12" s="27">
        <f>IF(P12="","",IFERROR(SUMIF('Schimmelfälle'!$P$11:$P$110,P12,'Schimmelfälle'!$X$11:$X$110)/COUNTIF('Schimmelfälle'!$P$11:$P$110,P12),0))</f>
        <v/>
      </c>
    </row>
    <row r="13">
      <c r="A13" s="30" t="inlineStr">
        <is>
          <t>Festgestellt am</t>
        </is>
      </c>
      <c r="B13" s="39">
        <f>IFERROR(VLOOKUP($B$4,'Schimmelfälle'!$A$11:$AF$110,13,FALSE),"")</f>
        <v/>
      </c>
      <c r="C13" s="30" t="inlineStr">
        <is>
          <t>Mangel angezeigt am</t>
        </is>
      </c>
      <c r="D13" s="39">
        <f>IFERROR(VLOOKUP($B$4,'Schimmelfälle'!$A$11:$AF$110,14,FALSE),"")</f>
        <v/>
      </c>
      <c r="E13" s="30" t="inlineStr">
        <is>
          <t>Frist bis</t>
        </is>
      </c>
      <c r="F13" s="39">
        <f>IFERROR(VLOOKUP($B$4,'Schimmelfälle'!$A$11:$AF$110,23,FALSE),"")</f>
        <v/>
      </c>
      <c r="J13" s="23" t="inlineStr">
        <is>
          <t>Hannover</t>
        </is>
      </c>
      <c r="K13" s="24">
        <f>SUMIF('Schimmelfälle'!$F$11:$F$110,J13,'Schimmelfälle'!$AC$11:$AC$110)</f>
        <v/>
      </c>
      <c r="N13" s="16">
        <f>IF(M13="","",COUNTIF('Schimmelfälle'!$V$11:$V$110,M13))</f>
        <v/>
      </c>
      <c r="Q13" s="27">
        <f>IF(P13="","",IFERROR(SUMIF('Schimmelfälle'!$P$11:$P$110,P13,'Schimmelfälle'!$X$11:$X$110)/COUNTIF('Schimmelfälle'!$P$11:$P$110,P13),0))</f>
        <v/>
      </c>
    </row>
    <row r="14">
      <c r="A14" s="30" t="inlineStr">
        <is>
          <t>Mangelstatus</t>
        </is>
      </c>
      <c r="B14" s="31">
        <f>IFERROR(VLOOKUP($B$4,'Schimmelfälle'!$A$11:$AF$110,22,FALSE),"")</f>
        <v/>
      </c>
      <c r="C14" s="30" t="inlineStr">
        <is>
          <t>Gesundheitsbeeinträchtigung</t>
        </is>
      </c>
      <c r="D14" s="31">
        <f>IFERROR(VLOOKUP($B$4,'Schimmelfälle'!$A$11:$AF$110,20,FALSE),"")</f>
        <v/>
      </c>
      <c r="E14" s="30" t="inlineStr">
        <is>
          <t>Fotos/Beweise</t>
        </is>
      </c>
      <c r="F14" s="31">
        <f>IFERROR(VLOOKUP($B$4,'Schimmelfälle'!$A$11:$AF$110,19,FALSE),"")</f>
        <v/>
      </c>
      <c r="K14" s="13">
        <f>IF(J14="","",SUMIF('Schimmelfälle'!$F$11:$F$110,J14,'Schimmelfälle'!$AC$11:$AC$110))</f>
        <v/>
      </c>
      <c r="N14" s="16">
        <f>IF(M14="","",COUNTIF('Schimmelfälle'!$V$11:$V$110,M14))</f>
        <v/>
      </c>
      <c r="Q14" s="27">
        <f>IF(P14="","",IFERROR(SUMIF('Schimmelfälle'!$P$11:$P$110,P14,'Schimmelfälle'!$X$11:$X$110)/COUNTIF('Schimmelfälle'!$P$11:$P$110,P14),0))</f>
        <v/>
      </c>
    </row>
    <row r="15">
      <c r="A15" s="30" t="inlineStr">
        <is>
          <t>Monatliche Mietminderung</t>
        </is>
      </c>
      <c r="B15" s="13">
        <f>IFERROR(VLOOKUP($B$4,'Schimmelfälle'!$A$11:$AF$110,28,FALSE),"")</f>
        <v/>
      </c>
      <c r="C15" s="30" t="inlineStr">
        <is>
          <t>Gesamtminderung</t>
        </is>
      </c>
      <c r="D15" s="13">
        <f>IFERROR(VLOOKUP($B$4,'Schimmelfälle'!$A$11:$AF$110,29,FALSE),"")</f>
        <v/>
      </c>
      <c r="E15" s="30" t="inlineStr">
        <is>
          <t>Fristüberwachung</t>
        </is>
      </c>
      <c r="F15" s="31">
        <f>IF(F13="","",IF(F13&lt;TODAY(),"Frist abgelaufen",IF(F13-TODAY()&lt;=7,"Frist läuft bald ab","Frist ausreichend")))</f>
        <v/>
      </c>
      <c r="K15" s="13">
        <f>IF(J15="","",SUMIF('Schimmelfälle'!$F$11:$F$110,J15,'Schimmelfälle'!$AC$11:$AC$110))</f>
        <v/>
      </c>
      <c r="N15" s="16">
        <f>IF(M15="","",COUNTIF('Schimmelfälle'!$V$11:$V$110,M15))</f>
        <v/>
      </c>
      <c r="Q15" s="27">
        <f>IF(P15="","",IFERROR(SUMIF('Schimmelfälle'!$P$11:$P$110,P15,'Schimmelfälle'!$X$11:$X$110)/COUNTIF('Schimmelfälle'!$P$11:$P$110,P15),0))</f>
        <v/>
      </c>
    </row>
    <row r="16">
      <c r="A16" s="30" t="inlineStr">
        <is>
          <t>Validierung der Minderung</t>
        </is>
      </c>
      <c r="B16" s="31">
        <f>IF(F12="","",IF(F12&gt;0.5,"Rechtliche Prüfung empfohlen","Orientierungswert"))</f>
        <v/>
      </c>
      <c r="C16" s="30" t="inlineStr">
        <is>
          <t>Minderungstage</t>
        </is>
      </c>
      <c r="D16" s="16">
        <f>IFERROR(VLOOKUP($B$4,'Schimmelfälle'!$A$11:$AF$110,27,FALSE),"")</f>
        <v/>
      </c>
      <c r="E16" s="30" t="inlineStr">
        <is>
          <t>Bearbeitungsdauer</t>
        </is>
      </c>
      <c r="F16" s="16">
        <f>IFERROR(VLOOKUP($B$4,'Schimmelfälle'!$A$11:$AF$110,32,FALSE),"")</f>
        <v/>
      </c>
      <c r="K16" s="13">
        <f>IF(J16="","",SUMIF('Schimmelfälle'!$F$11:$F$110,J16,'Schimmelfälle'!$AC$11:$AC$110))</f>
        <v/>
      </c>
      <c r="N16" s="16">
        <f>IF(M16="","",COUNTIF('Schimmelfälle'!$V$11:$V$110,M16))</f>
        <v/>
      </c>
      <c r="Q16" s="27">
        <f>IF(P16="","",IFERROR(SUMIF('Schimmelfälle'!$P$11:$P$110,P16,'Schimmelfälle'!$X$11:$X$110)/COUNTIF('Schimmelfälle'!$P$11:$P$110,P16),0))</f>
        <v/>
      </c>
    </row>
    <row r="17">
      <c r="B17" s="31">
        <f>""</f>
        <v/>
      </c>
      <c r="D17" s="31">
        <f>""</f>
        <v/>
      </c>
      <c r="F17" s="31">
        <f>""</f>
        <v/>
      </c>
      <c r="K17" s="13">
        <f>IF(J17="","",SUMIF('Schimmelfälle'!$F$11:$F$110,J17,'Schimmelfälle'!$AC$11:$AC$110))</f>
        <v/>
      </c>
      <c r="N17" s="16">
        <f>IF(M17="","",COUNTIF('Schimmelfälle'!$V$11:$V$110,M17))</f>
        <v/>
      </c>
      <c r="Q17" s="27">
        <f>IF(P17="","",IFERROR(SUMIF('Schimmelfälle'!$P$11:$P$110,P17,'Schimmelfälle'!$X$11:$X$110)/COUNTIF('Schimmelfälle'!$P$11:$P$110,P17),0))</f>
        <v/>
      </c>
    </row>
    <row r="18">
      <c r="B18" s="31">
        <f>""</f>
        <v/>
      </c>
      <c r="D18" s="31">
        <f>""</f>
        <v/>
      </c>
      <c r="F18" s="31">
        <f>""</f>
        <v/>
      </c>
      <c r="K18" s="13">
        <f>IF(J18="","",SUMIF('Schimmelfälle'!$F$11:$F$110,J18,'Schimmelfälle'!$AC$11:$AC$110))</f>
        <v/>
      </c>
      <c r="N18" s="16">
        <f>IF(M18="","",COUNTIF('Schimmelfälle'!$V$11:$V$110,M18))</f>
        <v/>
      </c>
      <c r="Q18" s="27">
        <f>IF(P18="","",IFERROR(SUMIF('Schimmelfälle'!$P$11:$P$110,P18,'Schimmelfälle'!$X$11:$X$110)/COUNTIF('Schimmelfälle'!$P$11:$P$110,P18),0))</f>
        <v/>
      </c>
    </row>
    <row r="19">
      <c r="B19" s="31">
        <f>""</f>
        <v/>
      </c>
      <c r="D19" s="31">
        <f>""</f>
        <v/>
      </c>
      <c r="F19" s="31">
        <f>""</f>
        <v/>
      </c>
      <c r="K19" s="13">
        <f>IF(J19="","",SUMIF('Schimmelfälle'!$F$11:$F$110,J19,'Schimmelfälle'!$AC$11:$AC$110))</f>
        <v/>
      </c>
      <c r="N19" s="16">
        <f>IF(M19="","",COUNTIF('Schimmelfälle'!$V$11:$V$110,M19))</f>
        <v/>
      </c>
      <c r="Q19" s="27">
        <f>IF(P19="","",IFERROR(SUMIF('Schimmelfälle'!$P$11:$P$110,P19,'Schimmelfälle'!$X$11:$X$110)/COUNTIF('Schimmelfälle'!$P$11:$P$110,P19),0))</f>
        <v/>
      </c>
    </row>
    <row r="20">
      <c r="B20" s="31">
        <f>""</f>
        <v/>
      </c>
      <c r="D20" s="31">
        <f>""</f>
        <v/>
      </c>
      <c r="F20" s="31">
        <f>""</f>
        <v/>
      </c>
      <c r="K20" s="13">
        <f>IF(J20="","",SUMIF('Schimmelfälle'!$F$11:$F$110,J20,'Schimmelfälle'!$AC$11:$AC$110))</f>
        <v/>
      </c>
      <c r="N20" s="16">
        <f>IF(M20="","",COUNTIF('Schimmelfälle'!$V$11:$V$110,M20))</f>
        <v/>
      </c>
      <c r="Q20" s="27">
        <f>IF(P20="","",IFERROR(SUMIF('Schimmelfälle'!$P$11:$P$110,P20,'Schimmelfälle'!$X$11:$X$110)/COUNTIF('Schimmelfälle'!$P$11:$P$110,P20),0))</f>
        <v/>
      </c>
    </row>
    <row r="21">
      <c r="B21" s="31">
        <f>""</f>
        <v/>
      </c>
      <c r="D21" s="31">
        <f>""</f>
        <v/>
      </c>
      <c r="F21" s="31">
        <f>""</f>
        <v/>
      </c>
      <c r="K21" s="13">
        <f>IF(J21="","",SUMIF('Schimmelfälle'!$F$11:$F$110,J21,'Schimmelfälle'!$AC$11:$AC$110))</f>
        <v/>
      </c>
      <c r="N21" s="16">
        <f>IF(M21="","",COUNTIF('Schimmelfälle'!$V$11:$V$110,M21))</f>
        <v/>
      </c>
      <c r="Q21" s="27">
        <f>IF(P21="","",IFERROR(SUMIF('Schimmelfälle'!$P$11:$P$110,P21,'Schimmelfälle'!$X$11:$X$110)/COUNTIF('Schimmelfälle'!$P$11:$P$110,P21),0))</f>
        <v/>
      </c>
    </row>
    <row r="22">
      <c r="B22" s="31">
        <f>""</f>
        <v/>
      </c>
      <c r="D22" s="31">
        <f>""</f>
        <v/>
      </c>
      <c r="F22" s="31">
        <f>""</f>
        <v/>
      </c>
      <c r="K22" s="13">
        <f>IF(J22="","",SUMIF('Schimmelfälle'!$F$11:$F$110,J22,'Schimmelfälle'!$AC$11:$AC$110))</f>
        <v/>
      </c>
      <c r="N22" s="16">
        <f>IF(M22="","",COUNTIF('Schimmelfälle'!$V$11:$V$110,M22))</f>
        <v/>
      </c>
      <c r="Q22" s="27">
        <f>IF(P22="","",IFERROR(SUMIF('Schimmelfälle'!$P$11:$P$110,P22,'Schimmelfälle'!$X$11:$X$110)/COUNTIF('Schimmelfälle'!$P$11:$P$110,P22),0))</f>
        <v/>
      </c>
    </row>
    <row r="23">
      <c r="B23" s="31">
        <f>""</f>
        <v/>
      </c>
      <c r="D23" s="31">
        <f>""</f>
        <v/>
      </c>
      <c r="F23" s="31">
        <f>""</f>
        <v/>
      </c>
      <c r="K23" s="13">
        <f>IF(J23="","",SUMIF('Schimmelfälle'!$F$11:$F$110,J23,'Schimmelfälle'!$AC$11:$AC$110))</f>
        <v/>
      </c>
      <c r="N23" s="16">
        <f>IF(M23="","",COUNTIF('Schimmelfälle'!$V$11:$V$110,M23))</f>
        <v/>
      </c>
      <c r="Q23" s="27">
        <f>IF(P23="","",IFERROR(SUMIF('Schimmelfälle'!$P$11:$P$110,P23,'Schimmelfälle'!$X$11:$X$110)/COUNTIF('Schimmelfälle'!$P$11:$P$110,P23),0))</f>
        <v/>
      </c>
    </row>
    <row r="24">
      <c r="B24" s="31">
        <f>""</f>
        <v/>
      </c>
      <c r="D24" s="31">
        <f>""</f>
        <v/>
      </c>
      <c r="F24" s="31">
        <f>""</f>
        <v/>
      </c>
      <c r="K24" s="13">
        <f>IF(J24="","",SUMIF('Schimmelfälle'!$F$11:$F$110,J24,'Schimmelfälle'!$AC$11:$AC$110))</f>
        <v/>
      </c>
      <c r="N24" s="16">
        <f>IF(M24="","",COUNTIF('Schimmelfälle'!$V$11:$V$110,M24))</f>
        <v/>
      </c>
      <c r="Q24" s="27">
        <f>IF(P24="","",IFERROR(SUMIF('Schimmelfälle'!$P$11:$P$110,P24,'Schimmelfälle'!$X$11:$X$110)/COUNTIF('Schimmelfälle'!$P$11:$P$110,P24),0))</f>
        <v/>
      </c>
    </row>
    <row r="25">
      <c r="B25" s="31">
        <f>""</f>
        <v/>
      </c>
      <c r="D25" s="31">
        <f>""</f>
        <v/>
      </c>
      <c r="F25" s="31">
        <f>""</f>
        <v/>
      </c>
      <c r="K25" s="13">
        <f>IF(J25="","",SUMIF('Schimmelfälle'!$F$11:$F$110,J25,'Schimmelfälle'!$AC$11:$AC$110))</f>
        <v/>
      </c>
      <c r="N25" s="16">
        <f>IF(M25="","",COUNTIF('Schimmelfälle'!$V$11:$V$110,M25))</f>
        <v/>
      </c>
      <c r="Q25" s="27">
        <f>IF(P25="","",IFERROR(SUMIF('Schimmelfälle'!$P$11:$P$110,P25,'Schimmelfälle'!$X$11:$X$110)/COUNTIF('Schimmelfälle'!$P$11:$P$110,P25),0))</f>
        <v/>
      </c>
    </row>
    <row r="26">
      <c r="B26" s="31">
        <f>""</f>
        <v/>
      </c>
      <c r="D26" s="31">
        <f>""</f>
        <v/>
      </c>
      <c r="F26" s="31">
        <f>""</f>
        <v/>
      </c>
      <c r="K26" s="13">
        <f>IF(J26="","",SUMIF('Schimmelfälle'!$F$11:$F$110,J26,'Schimmelfälle'!$AC$11:$AC$110))</f>
        <v/>
      </c>
      <c r="N26" s="16">
        <f>IF(M26="","",COUNTIF('Schimmelfälle'!$V$11:$V$110,M26))</f>
        <v/>
      </c>
      <c r="Q26" s="27">
        <f>IF(P26="","",IFERROR(SUMIF('Schimmelfälle'!$P$11:$P$110,P26,'Schimmelfälle'!$X$11:$X$110)/COUNTIF('Schimmelfälle'!$P$11:$P$110,P26),0))</f>
        <v/>
      </c>
    </row>
    <row r="27">
      <c r="B27" s="31">
        <f>""</f>
        <v/>
      </c>
      <c r="D27" s="31">
        <f>""</f>
        <v/>
      </c>
      <c r="F27" s="31">
        <f>""</f>
        <v/>
      </c>
      <c r="K27" s="13">
        <f>IF(J27="","",SUMIF('Schimmelfälle'!$F$11:$F$110,J27,'Schimmelfälle'!$AC$11:$AC$110))</f>
        <v/>
      </c>
      <c r="N27" s="16">
        <f>IF(M27="","",COUNTIF('Schimmelfälle'!$V$11:$V$110,M27))</f>
        <v/>
      </c>
      <c r="Q27" s="27">
        <f>IF(P27="","",IFERROR(SUMIF('Schimmelfälle'!$P$11:$P$110,P27,'Schimmelfälle'!$X$11:$X$110)/COUNTIF('Schimmelfälle'!$P$11:$P$110,P27),0))</f>
        <v/>
      </c>
    </row>
    <row r="28">
      <c r="B28" s="31">
        <f>""</f>
        <v/>
      </c>
      <c r="D28" s="31">
        <f>""</f>
        <v/>
      </c>
      <c r="F28" s="31">
        <f>""</f>
        <v/>
      </c>
      <c r="K28" s="13">
        <f>IF(J28="","",SUMIF('Schimmelfälle'!$F$11:$F$110,J28,'Schimmelfälle'!$AC$11:$AC$110))</f>
        <v/>
      </c>
      <c r="N28" s="16">
        <f>IF(M28="","",COUNTIF('Schimmelfälle'!$V$11:$V$110,M28))</f>
        <v/>
      </c>
      <c r="Q28" s="27">
        <f>IF(P28="","",IFERROR(SUMIF('Schimmelfälle'!$P$11:$P$110,P28,'Schimmelfälle'!$X$11:$X$110)/COUNTIF('Schimmelfälle'!$P$11:$P$110,P28),0))</f>
        <v/>
      </c>
    </row>
    <row r="29">
      <c r="B29" s="31">
        <f>""</f>
        <v/>
      </c>
      <c r="D29" s="31">
        <f>""</f>
        <v/>
      </c>
      <c r="F29" s="31">
        <f>""</f>
        <v/>
      </c>
      <c r="K29" s="13">
        <f>IF(J29="","",SUMIF('Schimmelfälle'!$F$11:$F$110,J29,'Schimmelfälle'!$AC$11:$AC$110))</f>
        <v/>
      </c>
      <c r="N29" s="16">
        <f>IF(M29="","",COUNTIF('Schimmelfälle'!$V$11:$V$110,M29))</f>
        <v/>
      </c>
      <c r="Q29" s="27">
        <f>IF(P29="","",IFERROR(SUMIF('Schimmelfälle'!$P$11:$P$110,P29,'Schimmelfälle'!$X$11:$X$110)/COUNTIF('Schimmelfälle'!$P$11:$P$110,P29),0))</f>
        <v/>
      </c>
    </row>
    <row r="30">
      <c r="B30" s="31">
        <f>""</f>
        <v/>
      </c>
      <c r="D30" s="31">
        <f>""</f>
        <v/>
      </c>
      <c r="F30" s="31">
        <f>""</f>
        <v/>
      </c>
      <c r="K30" s="13">
        <f>IF(J30="","",SUMIF('Schimmelfälle'!$F$11:$F$110,J30,'Schimmelfälle'!$AC$11:$AC$110))</f>
        <v/>
      </c>
      <c r="N30" s="16">
        <f>IF(M30="","",COUNTIF('Schimmelfälle'!$V$11:$V$110,M30))</f>
        <v/>
      </c>
      <c r="Q30" s="27">
        <f>IF(P30="","",IFERROR(SUMIF('Schimmelfälle'!$P$11:$P$110,P30,'Schimmelfälle'!$X$11:$X$110)/COUNTIF('Schimmelfälle'!$P$11:$P$110,P30),0))</f>
        <v/>
      </c>
    </row>
    <row r="31">
      <c r="B31" s="31">
        <f>""</f>
        <v/>
      </c>
      <c r="D31" s="31">
        <f>""</f>
        <v/>
      </c>
      <c r="F31" s="31">
        <f>""</f>
        <v/>
      </c>
      <c r="K31" s="13">
        <f>IF(J31="","",SUMIF('Schimmelfälle'!$F$11:$F$110,J31,'Schimmelfälle'!$AC$11:$AC$110))</f>
        <v/>
      </c>
      <c r="N31" s="16">
        <f>IF(M31="","",COUNTIF('Schimmelfälle'!$V$11:$V$110,M31))</f>
        <v/>
      </c>
      <c r="Q31" s="27">
        <f>IF(P31="","",IFERROR(SUMIF('Schimmelfälle'!$P$11:$P$110,P31,'Schimmelfälle'!$X$11:$X$110)/COUNTIF('Schimmelfälle'!$P$11:$P$110,P31),0))</f>
        <v/>
      </c>
    </row>
    <row r="32">
      <c r="B32" s="31">
        <f>""</f>
        <v/>
      </c>
      <c r="D32" s="31">
        <f>""</f>
        <v/>
      </c>
      <c r="F32" s="31">
        <f>""</f>
        <v/>
      </c>
      <c r="K32" s="13">
        <f>IF(J32="","",SUMIF('Schimmelfälle'!$F$11:$F$110,J32,'Schimmelfälle'!$AC$11:$AC$110))</f>
        <v/>
      </c>
      <c r="N32" s="16">
        <f>IF(M32="","",COUNTIF('Schimmelfälle'!$V$11:$V$110,M32))</f>
        <v/>
      </c>
      <c r="Q32" s="27">
        <f>IF(P32="","",IFERROR(SUMIF('Schimmelfälle'!$P$11:$P$110,P32,'Schimmelfälle'!$X$11:$X$110)/COUNTIF('Schimmelfälle'!$P$11:$P$110,P32),0))</f>
        <v/>
      </c>
    </row>
    <row r="33">
      <c r="B33" s="31">
        <f>""</f>
        <v/>
      </c>
      <c r="D33" s="31">
        <f>""</f>
        <v/>
      </c>
      <c r="F33" s="31">
        <f>""</f>
        <v/>
      </c>
      <c r="K33" s="13">
        <f>IF(J33="","",SUMIF('Schimmelfälle'!$F$11:$F$110,J33,'Schimmelfälle'!$AC$11:$AC$110))</f>
        <v/>
      </c>
      <c r="N33" s="16">
        <f>IF(M33="","",COUNTIF('Schimmelfälle'!$V$11:$V$110,M33))</f>
        <v/>
      </c>
      <c r="Q33" s="27">
        <f>IF(P33="","",IFERROR(SUMIF('Schimmelfälle'!$P$11:$P$110,P33,'Schimmelfälle'!$X$11:$X$110)/COUNTIF('Schimmelfälle'!$P$11:$P$110,P33),0))</f>
        <v/>
      </c>
    </row>
    <row r="34">
      <c r="B34" s="31">
        <f>""</f>
        <v/>
      </c>
      <c r="D34" s="31">
        <f>""</f>
        <v/>
      </c>
      <c r="F34" s="31">
        <f>""</f>
        <v/>
      </c>
      <c r="K34" s="13">
        <f>IF(J34="","",SUMIF('Schimmelfälle'!$F$11:$F$110,J34,'Schimmelfälle'!$AC$11:$AC$110))</f>
        <v/>
      </c>
      <c r="N34" s="16">
        <f>IF(M34="","",COUNTIF('Schimmelfälle'!$V$11:$V$110,M34))</f>
        <v/>
      </c>
      <c r="Q34" s="27">
        <f>IF(P34="","",IFERROR(SUMIF('Schimmelfälle'!$P$11:$P$110,P34,'Schimmelfälle'!$X$11:$X$110)/COUNTIF('Schimmelfälle'!$P$11:$P$110,P34),0))</f>
        <v/>
      </c>
    </row>
    <row r="35">
      <c r="B35" s="31">
        <f>""</f>
        <v/>
      </c>
      <c r="D35" s="31">
        <f>""</f>
        <v/>
      </c>
      <c r="F35" s="31">
        <f>""</f>
        <v/>
      </c>
      <c r="K35" s="13">
        <f>IF(J35="","",SUMIF('Schimmelfälle'!$F$11:$F$110,J35,'Schimmelfälle'!$AC$11:$AC$110))</f>
        <v/>
      </c>
      <c r="N35" s="16">
        <f>IF(M35="","",COUNTIF('Schimmelfälle'!$V$11:$V$110,M35))</f>
        <v/>
      </c>
      <c r="Q35" s="27">
        <f>IF(P35="","",IFERROR(SUMIF('Schimmelfälle'!$P$11:$P$110,P35,'Schimmelfälle'!$X$11:$X$110)/COUNTIF('Schimmelfälle'!$P$11:$P$110,P35),0))</f>
        <v/>
      </c>
    </row>
    <row r="36">
      <c r="B36" s="31">
        <f>""</f>
        <v/>
      </c>
      <c r="D36" s="31">
        <f>""</f>
        <v/>
      </c>
      <c r="F36" s="31">
        <f>""</f>
        <v/>
      </c>
      <c r="K36" s="13">
        <f>IF(J36="","",SUMIF('Schimmelfälle'!$F$11:$F$110,J36,'Schimmelfälle'!$AC$11:$AC$110))</f>
        <v/>
      </c>
      <c r="N36" s="16">
        <f>IF(M36="","",COUNTIF('Schimmelfälle'!$V$11:$V$110,M36))</f>
        <v/>
      </c>
      <c r="Q36" s="27">
        <f>IF(P36="","",IFERROR(SUMIF('Schimmelfälle'!$P$11:$P$110,P36,'Schimmelfälle'!$X$11:$X$110)/COUNTIF('Schimmelfälle'!$P$11:$P$110,P36),0))</f>
        <v/>
      </c>
    </row>
    <row r="37">
      <c r="B37" s="31">
        <f>""</f>
        <v/>
      </c>
      <c r="D37" s="31">
        <f>""</f>
        <v/>
      </c>
      <c r="F37" s="31">
        <f>""</f>
        <v/>
      </c>
      <c r="K37" s="13">
        <f>IF(J37="","",SUMIF('Schimmelfälle'!$F$11:$F$110,J37,'Schimmelfälle'!$AC$11:$AC$110))</f>
        <v/>
      </c>
      <c r="N37" s="16">
        <f>IF(M37="","",COUNTIF('Schimmelfälle'!$V$11:$V$110,M37))</f>
        <v/>
      </c>
      <c r="Q37" s="27">
        <f>IF(P37="","",IFERROR(SUMIF('Schimmelfälle'!$P$11:$P$110,P37,'Schimmelfälle'!$X$11:$X$110)/COUNTIF('Schimmelfälle'!$P$11:$P$110,P37),0))</f>
        <v/>
      </c>
    </row>
    <row r="38">
      <c r="B38" s="31">
        <f>""</f>
        <v/>
      </c>
      <c r="D38" s="31">
        <f>""</f>
        <v/>
      </c>
      <c r="F38" s="31">
        <f>""</f>
        <v/>
      </c>
      <c r="K38" s="13">
        <f>IF(J38="","",SUMIF('Schimmelfälle'!$F$11:$F$110,J38,'Schimmelfälle'!$AC$11:$AC$110))</f>
        <v/>
      </c>
      <c r="N38" s="16">
        <f>IF(M38="","",COUNTIF('Schimmelfälle'!$V$11:$V$110,M38))</f>
        <v/>
      </c>
      <c r="Q38" s="27">
        <f>IF(P38="","",IFERROR(SUMIF('Schimmelfälle'!$P$11:$P$110,P38,'Schimmelfälle'!$X$11:$X$110)/COUNTIF('Schimmelfälle'!$P$11:$P$110,P38),0))</f>
        <v/>
      </c>
    </row>
    <row r="39">
      <c r="B39" s="31">
        <f>""</f>
        <v/>
      </c>
      <c r="D39" s="31">
        <f>""</f>
        <v/>
      </c>
      <c r="F39" s="31">
        <f>""</f>
        <v/>
      </c>
      <c r="K39" s="13">
        <f>IF(J39="","",SUMIF('Schimmelfälle'!$F$11:$F$110,J39,'Schimmelfälle'!$AC$11:$AC$110))</f>
        <v/>
      </c>
      <c r="N39" s="16">
        <f>IF(M39="","",COUNTIF('Schimmelfälle'!$V$11:$V$110,M39))</f>
        <v/>
      </c>
      <c r="Q39" s="27">
        <f>IF(P39="","",IFERROR(SUMIF('Schimmelfälle'!$P$11:$P$110,P39,'Schimmelfälle'!$X$11:$X$110)/COUNTIF('Schimmelfälle'!$P$11:$P$110,P39),0))</f>
        <v/>
      </c>
    </row>
    <row r="40">
      <c r="B40" s="31">
        <f>""</f>
        <v/>
      </c>
      <c r="D40" s="31">
        <f>""</f>
        <v/>
      </c>
      <c r="F40" s="31">
        <f>""</f>
        <v/>
      </c>
      <c r="K40" s="13">
        <f>IF(J40="","",SUMIF('Schimmelfälle'!$F$11:$F$110,J40,'Schimmelfälle'!$AC$11:$AC$110))</f>
        <v/>
      </c>
      <c r="N40" s="16">
        <f>IF(M40="","",COUNTIF('Schimmelfälle'!$V$11:$V$110,M40))</f>
        <v/>
      </c>
      <c r="Q40" s="27">
        <f>IF(P40="","",IFERROR(SUMIF('Schimmelfälle'!$P$11:$P$110,P40,'Schimmelfälle'!$X$11:$X$110)/COUNTIF('Schimmelfälle'!$P$11:$P$110,P40),0))</f>
        <v/>
      </c>
    </row>
    <row r="41">
      <c r="B41" s="31">
        <f>""</f>
        <v/>
      </c>
      <c r="D41" s="31">
        <f>""</f>
        <v/>
      </c>
      <c r="F41" s="31">
        <f>""</f>
        <v/>
      </c>
      <c r="K41" s="13">
        <f>IF(J41="","",SUMIF('Schimmelfälle'!$F$11:$F$110,J41,'Schimmelfälle'!$AC$11:$AC$110))</f>
        <v/>
      </c>
      <c r="N41" s="16">
        <f>IF(M41="","",COUNTIF('Schimmelfälle'!$V$11:$V$110,M41))</f>
        <v/>
      </c>
      <c r="Q41" s="27">
        <f>IF(P41="","",IFERROR(SUMIF('Schimmelfälle'!$P$11:$P$110,P41,'Schimmelfälle'!$X$11:$X$110)/COUNTIF('Schimmelfälle'!$P$11:$P$110,P41),0))</f>
        <v/>
      </c>
    </row>
    <row r="42">
      <c r="B42" s="31">
        <f>""</f>
        <v/>
      </c>
      <c r="D42" s="31">
        <f>""</f>
        <v/>
      </c>
      <c r="F42" s="31">
        <f>""</f>
        <v/>
      </c>
      <c r="K42" s="13">
        <f>IF(J42="","",SUMIF('Schimmelfälle'!$F$11:$F$110,J42,'Schimmelfälle'!$AC$11:$AC$110))</f>
        <v/>
      </c>
      <c r="N42" s="16">
        <f>IF(M42="","",COUNTIF('Schimmelfälle'!$V$11:$V$110,M42))</f>
        <v/>
      </c>
      <c r="Q42" s="27">
        <f>IF(P42="","",IFERROR(SUMIF('Schimmelfälle'!$P$11:$P$110,P42,'Schimmelfälle'!$X$11:$X$110)/COUNTIF('Schimmelfälle'!$P$11:$P$110,P42),0))</f>
        <v/>
      </c>
    </row>
    <row r="43">
      <c r="B43" s="31">
        <f>""</f>
        <v/>
      </c>
      <c r="D43" s="31">
        <f>""</f>
        <v/>
      </c>
      <c r="F43" s="31">
        <f>""</f>
        <v/>
      </c>
      <c r="K43" s="13">
        <f>IF(J43="","",SUMIF('Schimmelfälle'!$F$11:$F$110,J43,'Schimmelfälle'!$AC$11:$AC$110))</f>
        <v/>
      </c>
      <c r="N43" s="16">
        <f>IF(M43="","",COUNTIF('Schimmelfälle'!$V$11:$V$110,M43))</f>
        <v/>
      </c>
      <c r="Q43" s="27">
        <f>IF(P43="","",IFERROR(SUMIF('Schimmelfälle'!$P$11:$P$110,P43,'Schimmelfälle'!$X$11:$X$110)/COUNTIF('Schimmelfälle'!$P$11:$P$110,P43),0))</f>
        <v/>
      </c>
    </row>
    <row r="44">
      <c r="B44" s="31">
        <f>""</f>
        <v/>
      </c>
      <c r="D44" s="31">
        <f>""</f>
        <v/>
      </c>
      <c r="F44" s="31">
        <f>""</f>
        <v/>
      </c>
      <c r="K44" s="13">
        <f>IF(J44="","",SUMIF('Schimmelfälle'!$F$11:$F$110,J44,'Schimmelfälle'!$AC$11:$AC$110))</f>
        <v/>
      </c>
      <c r="N44" s="16">
        <f>IF(M44="","",COUNTIF('Schimmelfälle'!$V$11:$V$110,M44))</f>
        <v/>
      </c>
      <c r="Q44" s="27">
        <f>IF(P44="","",IFERROR(SUMIF('Schimmelfälle'!$P$11:$P$110,P44,'Schimmelfälle'!$X$11:$X$110)/COUNTIF('Schimmelfälle'!$P$11:$P$110,P44),0))</f>
        <v/>
      </c>
    </row>
    <row r="45">
      <c r="B45" s="31">
        <f>""</f>
        <v/>
      </c>
      <c r="D45" s="31">
        <f>""</f>
        <v/>
      </c>
      <c r="F45" s="31">
        <f>""</f>
        <v/>
      </c>
      <c r="K45" s="13">
        <f>IF(J45="","",SUMIF('Schimmelfälle'!$F$11:$F$110,J45,'Schimmelfälle'!$AC$11:$AC$110))</f>
        <v/>
      </c>
      <c r="N45" s="16">
        <f>IF(M45="","",COUNTIF('Schimmelfälle'!$V$11:$V$110,M45))</f>
        <v/>
      </c>
      <c r="Q45" s="27">
        <f>IF(P45="","",IFERROR(SUMIF('Schimmelfälle'!$P$11:$P$110,P45,'Schimmelfälle'!$X$11:$X$110)/COUNTIF('Schimmelfälle'!$P$11:$P$110,P45),0))</f>
        <v/>
      </c>
    </row>
    <row r="46">
      <c r="B46" s="31">
        <f>""</f>
        <v/>
      </c>
      <c r="D46" s="31">
        <f>""</f>
        <v/>
      </c>
      <c r="F46" s="31">
        <f>""</f>
        <v/>
      </c>
      <c r="K46" s="13">
        <f>IF(J46="","",SUMIF('Schimmelfälle'!$F$11:$F$110,J46,'Schimmelfälle'!$AC$11:$AC$110))</f>
        <v/>
      </c>
      <c r="N46" s="16">
        <f>IF(M46="","",COUNTIF('Schimmelfälle'!$V$11:$V$110,M46))</f>
        <v/>
      </c>
      <c r="Q46" s="27">
        <f>IF(P46="","",IFERROR(SUMIF('Schimmelfälle'!$P$11:$P$110,P46,'Schimmelfälle'!$X$11:$X$110)/COUNTIF('Schimmelfälle'!$P$11:$P$110,P46),0))</f>
        <v/>
      </c>
    </row>
    <row r="47">
      <c r="B47" s="31">
        <f>""</f>
        <v/>
      </c>
      <c r="D47" s="31">
        <f>""</f>
        <v/>
      </c>
      <c r="F47" s="31">
        <f>""</f>
        <v/>
      </c>
      <c r="K47" s="13">
        <f>IF(J47="","",SUMIF('Schimmelfälle'!$F$11:$F$110,J47,'Schimmelfälle'!$AC$11:$AC$110))</f>
        <v/>
      </c>
      <c r="N47" s="16">
        <f>IF(M47="","",COUNTIF('Schimmelfälle'!$V$11:$V$110,M47))</f>
        <v/>
      </c>
      <c r="Q47" s="27">
        <f>IF(P47="","",IFERROR(SUMIF('Schimmelfälle'!$P$11:$P$110,P47,'Schimmelfälle'!$X$11:$X$110)/COUNTIF('Schimmelfälle'!$P$11:$P$110,P47),0))</f>
        <v/>
      </c>
    </row>
    <row r="48">
      <c r="B48" s="31">
        <f>""</f>
        <v/>
      </c>
      <c r="D48" s="31">
        <f>""</f>
        <v/>
      </c>
      <c r="F48" s="31">
        <f>""</f>
        <v/>
      </c>
      <c r="K48" s="13">
        <f>IF(J48="","",SUMIF('Schimmelfälle'!$F$11:$F$110,J48,'Schimmelfälle'!$AC$11:$AC$110))</f>
        <v/>
      </c>
      <c r="N48" s="16">
        <f>IF(M48="","",COUNTIF('Schimmelfälle'!$V$11:$V$110,M48))</f>
        <v/>
      </c>
      <c r="Q48" s="27">
        <f>IF(P48="","",IFERROR(SUMIF('Schimmelfälle'!$P$11:$P$110,P48,'Schimmelfälle'!$X$11:$X$110)/COUNTIF('Schimmelfälle'!$P$11:$P$110,P48),0))</f>
        <v/>
      </c>
    </row>
    <row r="49">
      <c r="B49" s="31">
        <f>""</f>
        <v/>
      </c>
      <c r="D49" s="31">
        <f>""</f>
        <v/>
      </c>
      <c r="F49" s="31">
        <f>""</f>
        <v/>
      </c>
      <c r="K49" s="13">
        <f>IF(J49="","",SUMIF('Schimmelfälle'!$F$11:$F$110,J49,'Schimmelfälle'!$AC$11:$AC$110))</f>
        <v/>
      </c>
      <c r="N49" s="16">
        <f>IF(M49="","",COUNTIF('Schimmelfälle'!$V$11:$V$110,M49))</f>
        <v/>
      </c>
      <c r="Q49" s="27">
        <f>IF(P49="","",IFERROR(SUMIF('Schimmelfälle'!$P$11:$P$110,P49,'Schimmelfälle'!$X$11:$X$110)/COUNTIF('Schimmelfälle'!$P$11:$P$110,P49),0))</f>
        <v/>
      </c>
    </row>
    <row r="50">
      <c r="B50" s="31">
        <f>""</f>
        <v/>
      </c>
      <c r="D50" s="31">
        <f>""</f>
        <v/>
      </c>
      <c r="F50" s="31">
        <f>""</f>
        <v/>
      </c>
      <c r="K50" s="13">
        <f>IF(J50="","",SUMIF('Schimmelfälle'!$F$11:$F$110,J50,'Schimmelfälle'!$AC$11:$AC$110))</f>
        <v/>
      </c>
      <c r="N50" s="16">
        <f>IF(M50="","",COUNTIF('Schimmelfälle'!$V$11:$V$110,M50))</f>
        <v/>
      </c>
      <c r="Q50" s="27">
        <f>IF(P50="","",IFERROR(SUMIF('Schimmelfälle'!$P$11:$P$110,P50,'Schimmelfälle'!$X$11:$X$110)/COUNTIF('Schimmelfälle'!$P$11:$P$110,P50),0))</f>
        <v/>
      </c>
    </row>
    <row r="51">
      <c r="B51" s="31">
        <f>""</f>
        <v/>
      </c>
      <c r="D51" s="31">
        <f>""</f>
        <v/>
      </c>
      <c r="F51" s="31">
        <f>""</f>
        <v/>
      </c>
      <c r="K51" s="13">
        <f>IF(J51="","",SUMIF('Schimmelfälle'!$F$11:$F$110,J51,'Schimmelfälle'!$AC$11:$AC$110))</f>
        <v/>
      </c>
      <c r="N51" s="16">
        <f>IF(M51="","",COUNTIF('Schimmelfälle'!$V$11:$V$110,M51))</f>
        <v/>
      </c>
      <c r="Q51" s="27">
        <f>IF(P51="","",IFERROR(SUMIF('Schimmelfälle'!$P$11:$P$110,P51,'Schimmelfälle'!$X$11:$X$110)/COUNTIF('Schimmelfälle'!$P$11:$P$110,P51),0))</f>
        <v/>
      </c>
    </row>
    <row r="52">
      <c r="B52" s="31">
        <f>""</f>
        <v/>
      </c>
      <c r="D52" s="31">
        <f>""</f>
        <v/>
      </c>
      <c r="F52" s="31">
        <f>""</f>
        <v/>
      </c>
      <c r="K52" s="13">
        <f>IF(J52="","",SUMIF('Schimmelfälle'!$F$11:$F$110,J52,'Schimmelfälle'!$AC$11:$AC$110))</f>
        <v/>
      </c>
      <c r="N52" s="16">
        <f>IF(M52="","",COUNTIF('Schimmelfälle'!$V$11:$V$110,M52))</f>
        <v/>
      </c>
      <c r="Q52" s="27">
        <f>IF(P52="","",IFERROR(SUMIF('Schimmelfälle'!$P$11:$P$110,P52,'Schimmelfälle'!$X$11:$X$110)/COUNTIF('Schimmelfälle'!$P$11:$P$110,P52),0))</f>
        <v/>
      </c>
    </row>
    <row r="53">
      <c r="B53" s="31">
        <f>""</f>
        <v/>
      </c>
      <c r="D53" s="31">
        <f>""</f>
        <v/>
      </c>
      <c r="F53" s="31">
        <f>""</f>
        <v/>
      </c>
      <c r="K53" s="13">
        <f>IF(J53="","",SUMIF('Schimmelfälle'!$F$11:$F$110,J53,'Schimmelfälle'!$AC$11:$AC$110))</f>
        <v/>
      </c>
      <c r="N53" s="16">
        <f>IF(M53="","",COUNTIF('Schimmelfälle'!$V$11:$V$110,M53))</f>
        <v/>
      </c>
      <c r="Q53" s="27">
        <f>IF(P53="","",IFERROR(SUMIF('Schimmelfälle'!$P$11:$P$110,P53,'Schimmelfälle'!$X$11:$X$110)/COUNTIF('Schimmelfälle'!$P$11:$P$110,P53),0))</f>
        <v/>
      </c>
    </row>
    <row r="54">
      <c r="B54" s="31">
        <f>""</f>
        <v/>
      </c>
      <c r="D54" s="31">
        <f>""</f>
        <v/>
      </c>
      <c r="F54" s="31">
        <f>""</f>
        <v/>
      </c>
      <c r="K54" s="13">
        <f>IF(J54="","",SUMIF('Schimmelfälle'!$F$11:$F$110,J54,'Schimmelfälle'!$AC$11:$AC$110))</f>
        <v/>
      </c>
      <c r="N54" s="16">
        <f>IF(M54="","",COUNTIF('Schimmelfälle'!$V$11:$V$110,M54))</f>
        <v/>
      </c>
      <c r="Q54" s="27">
        <f>IF(P54="","",IFERROR(SUMIF('Schimmelfälle'!$P$11:$P$110,P54,'Schimmelfälle'!$X$11:$X$110)/COUNTIF('Schimmelfälle'!$P$11:$P$110,P54),0))</f>
        <v/>
      </c>
    </row>
    <row r="55">
      <c r="B55" s="31">
        <f>""</f>
        <v/>
      </c>
      <c r="D55" s="31">
        <f>""</f>
        <v/>
      </c>
      <c r="F55" s="31">
        <f>""</f>
        <v/>
      </c>
      <c r="K55" s="13">
        <f>IF(J55="","",SUMIF('Schimmelfälle'!$F$11:$F$110,J55,'Schimmelfälle'!$AC$11:$AC$110))</f>
        <v/>
      </c>
      <c r="N55" s="16">
        <f>IF(M55="","",COUNTIF('Schimmelfälle'!$V$11:$V$110,M55))</f>
        <v/>
      </c>
      <c r="Q55" s="27">
        <f>IF(P55="","",IFERROR(SUMIF('Schimmelfälle'!$P$11:$P$110,P55,'Schimmelfälle'!$X$11:$X$110)/COUNTIF('Schimmelfälle'!$P$11:$P$110,P55),0))</f>
        <v/>
      </c>
    </row>
    <row r="56">
      <c r="B56" s="31">
        <f>""</f>
        <v/>
      </c>
      <c r="D56" s="31">
        <f>""</f>
        <v/>
      </c>
      <c r="F56" s="31">
        <f>""</f>
        <v/>
      </c>
      <c r="K56" s="13">
        <f>IF(J56="","",SUMIF('Schimmelfälle'!$F$11:$F$110,J56,'Schimmelfälle'!$AC$11:$AC$110))</f>
        <v/>
      </c>
      <c r="N56" s="16">
        <f>IF(M56="","",COUNTIF('Schimmelfälle'!$V$11:$V$110,M56))</f>
        <v/>
      </c>
      <c r="Q56" s="27">
        <f>IF(P56="","",IFERROR(SUMIF('Schimmelfälle'!$P$11:$P$110,P56,'Schimmelfälle'!$X$11:$X$110)/COUNTIF('Schimmelfälle'!$P$11:$P$110,P56),0))</f>
        <v/>
      </c>
    </row>
    <row r="57">
      <c r="B57" s="31">
        <f>""</f>
        <v/>
      </c>
      <c r="D57" s="31">
        <f>""</f>
        <v/>
      </c>
      <c r="F57" s="31">
        <f>""</f>
        <v/>
      </c>
      <c r="K57" s="13">
        <f>IF(J57="","",SUMIF('Schimmelfälle'!$F$11:$F$110,J57,'Schimmelfälle'!$AC$11:$AC$110))</f>
        <v/>
      </c>
      <c r="N57" s="16">
        <f>IF(M57="","",COUNTIF('Schimmelfälle'!$V$11:$V$110,M57))</f>
        <v/>
      </c>
      <c r="Q57" s="27">
        <f>IF(P57="","",IFERROR(SUMIF('Schimmelfälle'!$P$11:$P$110,P57,'Schimmelfälle'!$X$11:$X$110)/COUNTIF('Schimmelfälle'!$P$11:$P$110,P57),0))</f>
        <v/>
      </c>
    </row>
    <row r="58">
      <c r="B58" s="31">
        <f>""</f>
        <v/>
      </c>
      <c r="D58" s="31">
        <f>""</f>
        <v/>
      </c>
      <c r="F58" s="31">
        <f>""</f>
        <v/>
      </c>
      <c r="K58" s="13">
        <f>IF(J58="","",SUMIF('Schimmelfälle'!$F$11:$F$110,J58,'Schimmelfälle'!$AC$11:$AC$110))</f>
        <v/>
      </c>
      <c r="N58" s="16">
        <f>IF(M58="","",COUNTIF('Schimmelfälle'!$V$11:$V$110,M58))</f>
        <v/>
      </c>
      <c r="Q58" s="27">
        <f>IF(P58="","",IFERROR(SUMIF('Schimmelfälle'!$P$11:$P$110,P58,'Schimmelfälle'!$X$11:$X$110)/COUNTIF('Schimmelfälle'!$P$11:$P$110,P58),0))</f>
        <v/>
      </c>
    </row>
    <row r="59">
      <c r="B59" s="31">
        <f>""</f>
        <v/>
      </c>
      <c r="D59" s="31">
        <f>""</f>
        <v/>
      </c>
      <c r="F59" s="31">
        <f>""</f>
        <v/>
      </c>
      <c r="K59" s="13">
        <f>IF(J59="","",SUMIF('Schimmelfälle'!$F$11:$F$110,J59,'Schimmelfälle'!$AC$11:$AC$110))</f>
        <v/>
      </c>
      <c r="N59" s="16">
        <f>IF(M59="","",COUNTIF('Schimmelfälle'!$V$11:$V$110,M59))</f>
        <v/>
      </c>
      <c r="Q59" s="27">
        <f>IF(P59="","",IFERROR(SUMIF('Schimmelfälle'!$P$11:$P$110,P59,'Schimmelfälle'!$X$11:$X$110)/COUNTIF('Schimmelfälle'!$P$11:$P$110,P59),0))</f>
        <v/>
      </c>
    </row>
    <row r="60">
      <c r="B60" s="31">
        <f>""</f>
        <v/>
      </c>
      <c r="D60" s="31">
        <f>""</f>
        <v/>
      </c>
      <c r="F60" s="31">
        <f>""</f>
        <v/>
      </c>
      <c r="K60" s="13">
        <f>IF(J60="","",SUMIF('Schimmelfälle'!$F$11:$F$110,J60,'Schimmelfälle'!$AC$11:$AC$110))</f>
        <v/>
      </c>
      <c r="N60" s="16">
        <f>IF(M60="","",COUNTIF('Schimmelfälle'!$V$11:$V$110,M60))</f>
        <v/>
      </c>
      <c r="Q60" s="27">
        <f>IF(P60="","",IFERROR(SUMIF('Schimmelfälle'!$P$11:$P$110,P60,'Schimmelfälle'!$X$11:$X$110)/COUNTIF('Schimmelfälle'!$P$11:$P$110,P60),0))</f>
        <v/>
      </c>
    </row>
    <row r="61">
      <c r="B61" s="31">
        <f>""</f>
        <v/>
      </c>
      <c r="D61" s="31">
        <f>""</f>
        <v/>
      </c>
      <c r="F61" s="31">
        <f>""</f>
        <v/>
      </c>
      <c r="K61" s="13">
        <f>IF(J61="","",SUMIF('Schimmelfälle'!$F$11:$F$110,J61,'Schimmelfälle'!$AC$11:$AC$110))</f>
        <v/>
      </c>
      <c r="N61" s="16">
        <f>IF(M61="","",COUNTIF('Schimmelfälle'!$V$11:$V$110,M61))</f>
        <v/>
      </c>
      <c r="Q61" s="27">
        <f>IF(P61="","",IFERROR(SUMIF('Schimmelfälle'!$P$11:$P$110,P61,'Schimmelfälle'!$X$11:$X$110)/COUNTIF('Schimmelfälle'!$P$11:$P$110,P61),0))</f>
        <v/>
      </c>
    </row>
    <row r="62">
      <c r="B62" s="31">
        <f>""</f>
        <v/>
      </c>
      <c r="D62" s="31">
        <f>""</f>
        <v/>
      </c>
      <c r="F62" s="31">
        <f>""</f>
        <v/>
      </c>
      <c r="K62" s="13">
        <f>IF(J62="","",SUMIF('Schimmelfälle'!$F$11:$F$110,J62,'Schimmelfälle'!$AC$11:$AC$110))</f>
        <v/>
      </c>
      <c r="N62" s="16">
        <f>IF(M62="","",COUNTIF('Schimmelfälle'!$V$11:$V$110,M62))</f>
        <v/>
      </c>
      <c r="Q62" s="27">
        <f>IF(P62="","",IFERROR(SUMIF('Schimmelfälle'!$P$11:$P$110,P62,'Schimmelfälle'!$X$11:$X$110)/COUNTIF('Schimmelfälle'!$P$11:$P$110,P62),0))</f>
        <v/>
      </c>
    </row>
    <row r="63">
      <c r="B63" s="31">
        <f>""</f>
        <v/>
      </c>
      <c r="D63" s="31">
        <f>""</f>
        <v/>
      </c>
      <c r="F63" s="31">
        <f>""</f>
        <v/>
      </c>
      <c r="K63" s="13">
        <f>IF(J63="","",SUMIF('Schimmelfälle'!$F$11:$F$110,J63,'Schimmelfälle'!$AC$11:$AC$110))</f>
        <v/>
      </c>
      <c r="N63" s="16">
        <f>IF(M63="","",COUNTIF('Schimmelfälle'!$V$11:$V$110,M63))</f>
        <v/>
      </c>
      <c r="Q63" s="27">
        <f>IF(P63="","",IFERROR(SUMIF('Schimmelfälle'!$P$11:$P$110,P63,'Schimmelfälle'!$X$11:$X$110)/COUNTIF('Schimmelfälle'!$P$11:$P$110,P63),0))</f>
        <v/>
      </c>
    </row>
    <row r="64">
      <c r="B64" s="31">
        <f>""</f>
        <v/>
      </c>
      <c r="D64" s="31">
        <f>""</f>
        <v/>
      </c>
      <c r="F64" s="31">
        <f>""</f>
        <v/>
      </c>
      <c r="K64" s="13">
        <f>IF(J64="","",SUMIF('Schimmelfälle'!$F$11:$F$110,J64,'Schimmelfälle'!$AC$11:$AC$110))</f>
        <v/>
      </c>
      <c r="N64" s="16">
        <f>IF(M64="","",COUNTIF('Schimmelfälle'!$V$11:$V$110,M64))</f>
        <v/>
      </c>
      <c r="Q64" s="27">
        <f>IF(P64="","",IFERROR(SUMIF('Schimmelfälle'!$P$11:$P$110,P64,'Schimmelfälle'!$X$11:$X$110)/COUNTIF('Schimmelfälle'!$P$11:$P$110,P64),0))</f>
        <v/>
      </c>
    </row>
    <row r="65">
      <c r="B65" s="31">
        <f>""</f>
        <v/>
      </c>
      <c r="D65" s="31">
        <f>""</f>
        <v/>
      </c>
      <c r="F65" s="31">
        <f>""</f>
        <v/>
      </c>
      <c r="K65" s="13">
        <f>IF(J65="","",SUMIF('Schimmelfälle'!$F$11:$F$110,J65,'Schimmelfälle'!$AC$11:$AC$110))</f>
        <v/>
      </c>
      <c r="N65" s="16">
        <f>IF(M65="","",COUNTIF('Schimmelfälle'!$V$11:$V$110,M65))</f>
        <v/>
      </c>
      <c r="Q65" s="27">
        <f>IF(P65="","",IFERROR(SUMIF('Schimmelfälle'!$P$11:$P$110,P65,'Schimmelfälle'!$X$11:$X$110)/COUNTIF('Schimmelfälle'!$P$11:$P$110,P65),0))</f>
        <v/>
      </c>
    </row>
    <row r="66">
      <c r="B66" s="31">
        <f>""</f>
        <v/>
      </c>
      <c r="D66" s="31">
        <f>""</f>
        <v/>
      </c>
      <c r="F66" s="31">
        <f>""</f>
        <v/>
      </c>
      <c r="K66" s="13">
        <f>IF(J66="","",SUMIF('Schimmelfälle'!$F$11:$F$110,J66,'Schimmelfälle'!$AC$11:$AC$110))</f>
        <v/>
      </c>
      <c r="N66" s="16">
        <f>IF(M66="","",COUNTIF('Schimmelfälle'!$V$11:$V$110,M66))</f>
        <v/>
      </c>
      <c r="Q66" s="27">
        <f>IF(P66="","",IFERROR(SUMIF('Schimmelfälle'!$P$11:$P$110,P66,'Schimmelfälle'!$X$11:$X$110)/COUNTIF('Schimmelfälle'!$P$11:$P$110,P66),0))</f>
        <v/>
      </c>
    </row>
    <row r="67">
      <c r="B67" s="31">
        <f>""</f>
        <v/>
      </c>
      <c r="D67" s="31">
        <f>""</f>
        <v/>
      </c>
      <c r="F67" s="31">
        <f>""</f>
        <v/>
      </c>
      <c r="K67" s="13">
        <f>IF(J67="","",SUMIF('Schimmelfälle'!$F$11:$F$110,J67,'Schimmelfälle'!$AC$11:$AC$110))</f>
        <v/>
      </c>
      <c r="N67" s="16">
        <f>IF(M67="","",COUNTIF('Schimmelfälle'!$V$11:$V$110,M67))</f>
        <v/>
      </c>
      <c r="Q67" s="27">
        <f>IF(P67="","",IFERROR(SUMIF('Schimmelfälle'!$P$11:$P$110,P67,'Schimmelfälle'!$X$11:$X$110)/COUNTIF('Schimmelfälle'!$P$11:$P$110,P67),0))</f>
        <v/>
      </c>
    </row>
    <row r="68">
      <c r="B68" s="31">
        <f>""</f>
        <v/>
      </c>
      <c r="D68" s="31">
        <f>""</f>
        <v/>
      </c>
      <c r="F68" s="31">
        <f>""</f>
        <v/>
      </c>
      <c r="K68" s="13">
        <f>IF(J68="","",SUMIF('Schimmelfälle'!$F$11:$F$110,J68,'Schimmelfälle'!$AC$11:$AC$110))</f>
        <v/>
      </c>
      <c r="N68" s="16">
        <f>IF(M68="","",COUNTIF('Schimmelfälle'!$V$11:$V$110,M68))</f>
        <v/>
      </c>
      <c r="Q68" s="27">
        <f>IF(P68="","",IFERROR(SUMIF('Schimmelfälle'!$P$11:$P$110,P68,'Schimmelfälle'!$X$11:$X$110)/COUNTIF('Schimmelfälle'!$P$11:$P$110,P68),0))</f>
        <v/>
      </c>
    </row>
    <row r="69">
      <c r="B69" s="31">
        <f>""</f>
        <v/>
      </c>
      <c r="D69" s="31">
        <f>""</f>
        <v/>
      </c>
      <c r="F69" s="31">
        <f>""</f>
        <v/>
      </c>
      <c r="K69" s="13">
        <f>IF(J69="","",SUMIF('Schimmelfälle'!$F$11:$F$110,J69,'Schimmelfälle'!$AC$11:$AC$110))</f>
        <v/>
      </c>
      <c r="N69" s="16">
        <f>IF(M69="","",COUNTIF('Schimmelfälle'!$V$11:$V$110,M69))</f>
        <v/>
      </c>
      <c r="Q69" s="27">
        <f>IF(P69="","",IFERROR(SUMIF('Schimmelfälle'!$P$11:$P$110,P69,'Schimmelfälle'!$X$11:$X$110)/COUNTIF('Schimmelfälle'!$P$11:$P$110,P69),0))</f>
        <v/>
      </c>
    </row>
    <row r="70">
      <c r="B70" s="31">
        <f>""</f>
        <v/>
      </c>
      <c r="D70" s="31">
        <f>""</f>
        <v/>
      </c>
      <c r="F70" s="31">
        <f>""</f>
        <v/>
      </c>
      <c r="K70" s="13">
        <f>IF(J70="","",SUMIF('Schimmelfälle'!$F$11:$F$110,J70,'Schimmelfälle'!$AC$11:$AC$110))</f>
        <v/>
      </c>
      <c r="N70" s="16">
        <f>IF(M70="","",COUNTIF('Schimmelfälle'!$V$11:$V$110,M70))</f>
        <v/>
      </c>
      <c r="Q70" s="27">
        <f>IF(P70="","",IFERROR(SUMIF('Schimmelfälle'!$P$11:$P$110,P70,'Schimmelfälle'!$X$11:$X$110)/COUNTIF('Schimmelfälle'!$P$11:$P$110,P70),0))</f>
        <v/>
      </c>
    </row>
    <row r="71">
      <c r="B71" s="31">
        <f>""</f>
        <v/>
      </c>
      <c r="D71" s="31">
        <f>""</f>
        <v/>
      </c>
      <c r="F71" s="31">
        <f>""</f>
        <v/>
      </c>
      <c r="K71" s="13">
        <f>IF(J71="","",SUMIF('Schimmelfälle'!$F$11:$F$110,J71,'Schimmelfälle'!$AC$11:$AC$110))</f>
        <v/>
      </c>
      <c r="N71" s="16">
        <f>IF(M71="","",COUNTIF('Schimmelfälle'!$V$11:$V$110,M71))</f>
        <v/>
      </c>
      <c r="Q71" s="27">
        <f>IF(P71="","",IFERROR(SUMIF('Schimmelfälle'!$P$11:$P$110,P71,'Schimmelfälle'!$X$11:$X$110)/COUNTIF('Schimmelfälle'!$P$11:$P$110,P71),0))</f>
        <v/>
      </c>
    </row>
    <row r="72">
      <c r="B72" s="31">
        <f>""</f>
        <v/>
      </c>
      <c r="D72" s="31">
        <f>""</f>
        <v/>
      </c>
      <c r="F72" s="31">
        <f>""</f>
        <v/>
      </c>
      <c r="K72" s="13">
        <f>IF(J72="","",SUMIF('Schimmelfälle'!$F$11:$F$110,J72,'Schimmelfälle'!$AC$11:$AC$110))</f>
        <v/>
      </c>
      <c r="N72" s="16">
        <f>IF(M72="","",COUNTIF('Schimmelfälle'!$V$11:$V$110,M72))</f>
        <v/>
      </c>
      <c r="Q72" s="27">
        <f>IF(P72="","",IFERROR(SUMIF('Schimmelfälle'!$P$11:$P$110,P72,'Schimmelfälle'!$X$11:$X$110)/COUNTIF('Schimmelfälle'!$P$11:$P$110,P72),0))</f>
        <v/>
      </c>
    </row>
    <row r="73">
      <c r="B73" s="31">
        <f>""</f>
        <v/>
      </c>
      <c r="D73" s="31">
        <f>""</f>
        <v/>
      </c>
      <c r="F73" s="31">
        <f>""</f>
        <v/>
      </c>
      <c r="K73" s="13">
        <f>IF(J73="","",SUMIF('Schimmelfälle'!$F$11:$F$110,J73,'Schimmelfälle'!$AC$11:$AC$110))</f>
        <v/>
      </c>
      <c r="N73" s="16">
        <f>IF(M73="","",COUNTIF('Schimmelfälle'!$V$11:$V$110,M73))</f>
        <v/>
      </c>
      <c r="Q73" s="27">
        <f>IF(P73="","",IFERROR(SUMIF('Schimmelfälle'!$P$11:$P$110,P73,'Schimmelfälle'!$X$11:$X$110)/COUNTIF('Schimmelfälle'!$P$11:$P$110,P73),0))</f>
        <v/>
      </c>
    </row>
    <row r="74">
      <c r="B74" s="31">
        <f>""</f>
        <v/>
      </c>
      <c r="D74" s="31">
        <f>""</f>
        <v/>
      </c>
      <c r="F74" s="31">
        <f>""</f>
        <v/>
      </c>
      <c r="K74" s="13">
        <f>IF(J74="","",SUMIF('Schimmelfälle'!$F$11:$F$110,J74,'Schimmelfälle'!$AC$11:$AC$110))</f>
        <v/>
      </c>
      <c r="N74" s="16">
        <f>IF(M74="","",COUNTIF('Schimmelfälle'!$V$11:$V$110,M74))</f>
        <v/>
      </c>
      <c r="Q74" s="27">
        <f>IF(P74="","",IFERROR(SUMIF('Schimmelfälle'!$P$11:$P$110,P74,'Schimmelfälle'!$X$11:$X$110)/COUNTIF('Schimmelfälle'!$P$11:$P$110,P74),0))</f>
        <v/>
      </c>
    </row>
    <row r="75">
      <c r="B75" s="31">
        <f>""</f>
        <v/>
      </c>
      <c r="D75" s="31">
        <f>""</f>
        <v/>
      </c>
      <c r="F75" s="31">
        <f>""</f>
        <v/>
      </c>
      <c r="K75" s="13">
        <f>IF(J75="","",SUMIF('Schimmelfälle'!$F$11:$F$110,J75,'Schimmelfälle'!$AC$11:$AC$110))</f>
        <v/>
      </c>
      <c r="N75" s="16">
        <f>IF(M75="","",COUNTIF('Schimmelfälle'!$V$11:$V$110,M75))</f>
        <v/>
      </c>
      <c r="Q75" s="27">
        <f>IF(P75="","",IFERROR(SUMIF('Schimmelfälle'!$P$11:$P$110,P75,'Schimmelfälle'!$X$11:$X$110)/COUNTIF('Schimmelfälle'!$P$11:$P$110,P75),0))</f>
        <v/>
      </c>
    </row>
    <row r="76">
      <c r="B76" s="31">
        <f>""</f>
        <v/>
      </c>
      <c r="D76" s="31">
        <f>""</f>
        <v/>
      </c>
      <c r="F76" s="31">
        <f>""</f>
        <v/>
      </c>
      <c r="K76" s="13">
        <f>IF(J76="","",SUMIF('Schimmelfälle'!$F$11:$F$110,J76,'Schimmelfälle'!$AC$11:$AC$110))</f>
        <v/>
      </c>
      <c r="N76" s="16">
        <f>IF(M76="","",COUNTIF('Schimmelfälle'!$V$11:$V$110,M76))</f>
        <v/>
      </c>
      <c r="Q76" s="27">
        <f>IF(P76="","",IFERROR(SUMIF('Schimmelfälle'!$P$11:$P$110,P76,'Schimmelfälle'!$X$11:$X$110)/COUNTIF('Schimmelfälle'!$P$11:$P$110,P76),0))</f>
        <v/>
      </c>
    </row>
    <row r="77">
      <c r="B77" s="31">
        <f>""</f>
        <v/>
      </c>
      <c r="D77" s="31">
        <f>""</f>
        <v/>
      </c>
      <c r="F77" s="31">
        <f>""</f>
        <v/>
      </c>
      <c r="K77" s="13">
        <f>IF(J77="","",SUMIF('Schimmelfälle'!$F$11:$F$110,J77,'Schimmelfälle'!$AC$11:$AC$110))</f>
        <v/>
      </c>
      <c r="N77" s="16">
        <f>IF(M77="","",COUNTIF('Schimmelfälle'!$V$11:$V$110,M77))</f>
        <v/>
      </c>
      <c r="Q77" s="27">
        <f>IF(P77="","",IFERROR(SUMIF('Schimmelfälle'!$P$11:$P$110,P77,'Schimmelfälle'!$X$11:$X$110)/COUNTIF('Schimmelfälle'!$P$11:$P$110,P77),0))</f>
        <v/>
      </c>
    </row>
    <row r="78">
      <c r="B78" s="31">
        <f>""</f>
        <v/>
      </c>
      <c r="D78" s="31">
        <f>""</f>
        <v/>
      </c>
      <c r="F78" s="31">
        <f>""</f>
        <v/>
      </c>
      <c r="K78" s="13">
        <f>IF(J78="","",SUMIF('Schimmelfälle'!$F$11:$F$110,J78,'Schimmelfälle'!$AC$11:$AC$110))</f>
        <v/>
      </c>
      <c r="N78" s="16">
        <f>IF(M78="","",COUNTIF('Schimmelfälle'!$V$11:$V$110,M78))</f>
        <v/>
      </c>
      <c r="Q78" s="27">
        <f>IF(P78="","",IFERROR(SUMIF('Schimmelfälle'!$P$11:$P$110,P78,'Schimmelfälle'!$X$11:$X$110)/COUNTIF('Schimmelfälle'!$P$11:$P$110,P78),0))</f>
        <v/>
      </c>
    </row>
    <row r="79">
      <c r="B79" s="31">
        <f>""</f>
        <v/>
      </c>
      <c r="D79" s="31">
        <f>""</f>
        <v/>
      </c>
      <c r="F79" s="31">
        <f>""</f>
        <v/>
      </c>
      <c r="K79" s="13">
        <f>IF(J79="","",SUMIF('Schimmelfälle'!$F$11:$F$110,J79,'Schimmelfälle'!$AC$11:$AC$110))</f>
        <v/>
      </c>
      <c r="N79" s="16">
        <f>IF(M79="","",COUNTIF('Schimmelfälle'!$V$11:$V$110,M79))</f>
        <v/>
      </c>
      <c r="Q79" s="27">
        <f>IF(P79="","",IFERROR(SUMIF('Schimmelfälle'!$P$11:$P$110,P79,'Schimmelfälle'!$X$11:$X$110)/COUNTIF('Schimmelfälle'!$P$11:$P$110,P79),0))</f>
        <v/>
      </c>
    </row>
    <row r="80">
      <c r="B80" s="31">
        <f>""</f>
        <v/>
      </c>
      <c r="D80" s="31">
        <f>""</f>
        <v/>
      </c>
      <c r="F80" s="31">
        <f>""</f>
        <v/>
      </c>
      <c r="K80" s="13">
        <f>IF(J80="","",SUMIF('Schimmelfälle'!$F$11:$F$110,J80,'Schimmelfälle'!$AC$11:$AC$110))</f>
        <v/>
      </c>
      <c r="N80" s="16">
        <f>IF(M80="","",COUNTIF('Schimmelfälle'!$V$11:$V$110,M80))</f>
        <v/>
      </c>
      <c r="Q80" s="27">
        <f>IF(P80="","",IFERROR(SUMIF('Schimmelfälle'!$P$11:$P$110,P80,'Schimmelfälle'!$X$11:$X$110)/COUNTIF('Schimmelfälle'!$P$11:$P$110,P80),0))</f>
        <v/>
      </c>
    </row>
    <row r="81">
      <c r="B81" s="31">
        <f>""</f>
        <v/>
      </c>
      <c r="D81" s="31">
        <f>""</f>
        <v/>
      </c>
      <c r="F81" s="31">
        <f>""</f>
        <v/>
      </c>
      <c r="K81" s="13">
        <f>IF(J81="","",SUMIF('Schimmelfälle'!$F$11:$F$110,J81,'Schimmelfälle'!$AC$11:$AC$110))</f>
        <v/>
      </c>
      <c r="N81" s="16">
        <f>IF(M81="","",COUNTIF('Schimmelfälle'!$V$11:$V$110,M81))</f>
        <v/>
      </c>
      <c r="Q81" s="27">
        <f>IF(P81="","",IFERROR(SUMIF('Schimmelfälle'!$P$11:$P$110,P81,'Schimmelfälle'!$X$11:$X$110)/COUNTIF('Schimmelfälle'!$P$11:$P$110,P81),0))</f>
        <v/>
      </c>
    </row>
    <row r="82">
      <c r="B82" s="31">
        <f>""</f>
        <v/>
      </c>
      <c r="D82" s="31">
        <f>""</f>
        <v/>
      </c>
      <c r="F82" s="31">
        <f>""</f>
        <v/>
      </c>
      <c r="K82" s="13">
        <f>IF(J82="","",SUMIF('Schimmelfälle'!$F$11:$F$110,J82,'Schimmelfälle'!$AC$11:$AC$110))</f>
        <v/>
      </c>
      <c r="N82" s="16">
        <f>IF(M82="","",COUNTIF('Schimmelfälle'!$V$11:$V$110,M82))</f>
        <v/>
      </c>
      <c r="Q82" s="27">
        <f>IF(P82="","",IFERROR(SUMIF('Schimmelfälle'!$P$11:$P$110,P82,'Schimmelfälle'!$X$11:$X$110)/COUNTIF('Schimmelfälle'!$P$11:$P$110,P82),0))</f>
        <v/>
      </c>
    </row>
    <row r="83">
      <c r="B83" s="31">
        <f>""</f>
        <v/>
      </c>
      <c r="D83" s="31">
        <f>""</f>
        <v/>
      </c>
      <c r="F83" s="31">
        <f>""</f>
        <v/>
      </c>
      <c r="K83" s="13">
        <f>IF(J83="","",SUMIF('Schimmelfälle'!$F$11:$F$110,J83,'Schimmelfälle'!$AC$11:$AC$110))</f>
        <v/>
      </c>
      <c r="N83" s="16">
        <f>IF(M83="","",COUNTIF('Schimmelfälle'!$V$11:$V$110,M83))</f>
        <v/>
      </c>
      <c r="Q83" s="27">
        <f>IF(P83="","",IFERROR(SUMIF('Schimmelfälle'!$P$11:$P$110,P83,'Schimmelfälle'!$X$11:$X$110)/COUNTIF('Schimmelfälle'!$P$11:$P$110,P83),0))</f>
        <v/>
      </c>
    </row>
    <row r="84">
      <c r="B84" s="31">
        <f>""</f>
        <v/>
      </c>
      <c r="D84" s="31">
        <f>""</f>
        <v/>
      </c>
      <c r="F84" s="31">
        <f>""</f>
        <v/>
      </c>
      <c r="K84" s="13">
        <f>IF(J84="","",SUMIF('Schimmelfälle'!$F$11:$F$110,J84,'Schimmelfälle'!$AC$11:$AC$110))</f>
        <v/>
      </c>
      <c r="N84" s="16">
        <f>IF(M84="","",COUNTIF('Schimmelfälle'!$V$11:$V$110,M84))</f>
        <v/>
      </c>
      <c r="Q84" s="27">
        <f>IF(P84="","",IFERROR(SUMIF('Schimmelfälle'!$P$11:$P$110,P84,'Schimmelfälle'!$X$11:$X$110)/COUNTIF('Schimmelfälle'!$P$11:$P$110,P84),0))</f>
        <v/>
      </c>
    </row>
    <row r="85">
      <c r="B85" s="31">
        <f>""</f>
        <v/>
      </c>
      <c r="D85" s="31">
        <f>""</f>
        <v/>
      </c>
      <c r="F85" s="31">
        <f>""</f>
        <v/>
      </c>
      <c r="K85" s="13">
        <f>IF(J85="","",SUMIF('Schimmelfälle'!$F$11:$F$110,J85,'Schimmelfälle'!$AC$11:$AC$110))</f>
        <v/>
      </c>
      <c r="N85" s="16">
        <f>IF(M85="","",COUNTIF('Schimmelfälle'!$V$11:$V$110,M85))</f>
        <v/>
      </c>
      <c r="Q85" s="27">
        <f>IF(P85="","",IFERROR(SUMIF('Schimmelfälle'!$P$11:$P$110,P85,'Schimmelfälle'!$X$11:$X$110)/COUNTIF('Schimmelfälle'!$P$11:$P$110,P85),0))</f>
        <v/>
      </c>
    </row>
    <row r="86">
      <c r="B86" s="31">
        <f>""</f>
        <v/>
      </c>
      <c r="D86" s="31">
        <f>""</f>
        <v/>
      </c>
      <c r="F86" s="31">
        <f>""</f>
        <v/>
      </c>
      <c r="K86" s="13">
        <f>IF(J86="","",SUMIF('Schimmelfälle'!$F$11:$F$110,J86,'Schimmelfälle'!$AC$11:$AC$110))</f>
        <v/>
      </c>
      <c r="N86" s="16">
        <f>IF(M86="","",COUNTIF('Schimmelfälle'!$V$11:$V$110,M86))</f>
        <v/>
      </c>
      <c r="Q86" s="27">
        <f>IF(P86="","",IFERROR(SUMIF('Schimmelfälle'!$P$11:$P$110,P86,'Schimmelfälle'!$X$11:$X$110)/COUNTIF('Schimmelfälle'!$P$11:$P$110,P86),0))</f>
        <v/>
      </c>
    </row>
    <row r="87">
      <c r="B87" s="31">
        <f>""</f>
        <v/>
      </c>
      <c r="D87" s="31">
        <f>""</f>
        <v/>
      </c>
      <c r="F87" s="31">
        <f>""</f>
        <v/>
      </c>
      <c r="K87" s="13">
        <f>IF(J87="","",SUMIF('Schimmelfälle'!$F$11:$F$110,J87,'Schimmelfälle'!$AC$11:$AC$110))</f>
        <v/>
      </c>
      <c r="N87" s="16">
        <f>IF(M87="","",COUNTIF('Schimmelfälle'!$V$11:$V$110,M87))</f>
        <v/>
      </c>
      <c r="Q87" s="27">
        <f>IF(P87="","",IFERROR(SUMIF('Schimmelfälle'!$P$11:$P$110,P87,'Schimmelfälle'!$X$11:$X$110)/COUNTIF('Schimmelfälle'!$P$11:$P$110,P87),0))</f>
        <v/>
      </c>
    </row>
    <row r="88">
      <c r="B88" s="31">
        <f>""</f>
        <v/>
      </c>
      <c r="D88" s="31">
        <f>""</f>
        <v/>
      </c>
      <c r="F88" s="31">
        <f>""</f>
        <v/>
      </c>
      <c r="K88" s="13">
        <f>IF(J88="","",SUMIF('Schimmelfälle'!$F$11:$F$110,J88,'Schimmelfälle'!$AC$11:$AC$110))</f>
        <v/>
      </c>
      <c r="N88" s="16">
        <f>IF(M88="","",COUNTIF('Schimmelfälle'!$V$11:$V$110,M88))</f>
        <v/>
      </c>
      <c r="Q88" s="27">
        <f>IF(P88="","",IFERROR(SUMIF('Schimmelfälle'!$P$11:$P$110,P88,'Schimmelfälle'!$X$11:$X$110)/COUNTIF('Schimmelfälle'!$P$11:$P$110,P88),0))</f>
        <v/>
      </c>
    </row>
    <row r="89">
      <c r="B89" s="31">
        <f>""</f>
        <v/>
      </c>
      <c r="D89" s="31">
        <f>""</f>
        <v/>
      </c>
      <c r="F89" s="31">
        <f>""</f>
        <v/>
      </c>
      <c r="K89" s="13">
        <f>IF(J89="","",SUMIF('Schimmelfälle'!$F$11:$F$110,J89,'Schimmelfälle'!$AC$11:$AC$110))</f>
        <v/>
      </c>
      <c r="N89" s="16">
        <f>IF(M89="","",COUNTIF('Schimmelfälle'!$V$11:$V$110,M89))</f>
        <v/>
      </c>
      <c r="Q89" s="27">
        <f>IF(P89="","",IFERROR(SUMIF('Schimmelfälle'!$P$11:$P$110,P89,'Schimmelfälle'!$X$11:$X$110)/COUNTIF('Schimmelfälle'!$P$11:$P$110,P89),0))</f>
        <v/>
      </c>
    </row>
    <row r="90">
      <c r="B90" s="31">
        <f>""</f>
        <v/>
      </c>
      <c r="D90" s="31">
        <f>""</f>
        <v/>
      </c>
      <c r="F90" s="31">
        <f>""</f>
        <v/>
      </c>
      <c r="K90" s="13">
        <f>IF(J90="","",SUMIF('Schimmelfälle'!$F$11:$F$110,J90,'Schimmelfälle'!$AC$11:$AC$110))</f>
        <v/>
      </c>
      <c r="N90" s="16">
        <f>IF(M90="","",COUNTIF('Schimmelfälle'!$V$11:$V$110,M90))</f>
        <v/>
      </c>
      <c r="Q90" s="27">
        <f>IF(P90="","",IFERROR(SUMIF('Schimmelfälle'!$P$11:$P$110,P90,'Schimmelfälle'!$X$11:$X$110)/COUNTIF('Schimmelfälle'!$P$11:$P$110,P90),0))</f>
        <v/>
      </c>
    </row>
    <row r="91">
      <c r="B91" s="31">
        <f>""</f>
        <v/>
      </c>
      <c r="D91" s="31">
        <f>""</f>
        <v/>
      </c>
      <c r="F91" s="31">
        <f>""</f>
        <v/>
      </c>
      <c r="K91" s="13">
        <f>IF(J91="","",SUMIF('Schimmelfälle'!$F$11:$F$110,J91,'Schimmelfälle'!$AC$11:$AC$110))</f>
        <v/>
      </c>
      <c r="N91" s="16">
        <f>IF(M91="","",COUNTIF('Schimmelfälle'!$V$11:$V$110,M91))</f>
        <v/>
      </c>
      <c r="Q91" s="27">
        <f>IF(P91="","",IFERROR(SUMIF('Schimmelfälle'!$P$11:$P$110,P91,'Schimmelfälle'!$X$11:$X$110)/COUNTIF('Schimmelfälle'!$P$11:$P$110,P91),0))</f>
        <v/>
      </c>
    </row>
    <row r="92">
      <c r="B92" s="31">
        <f>""</f>
        <v/>
      </c>
      <c r="D92" s="31">
        <f>""</f>
        <v/>
      </c>
      <c r="F92" s="31">
        <f>""</f>
        <v/>
      </c>
      <c r="K92" s="13">
        <f>IF(J92="","",SUMIF('Schimmelfälle'!$F$11:$F$110,J92,'Schimmelfälle'!$AC$11:$AC$110))</f>
        <v/>
      </c>
      <c r="N92" s="16">
        <f>IF(M92="","",COUNTIF('Schimmelfälle'!$V$11:$V$110,M92))</f>
        <v/>
      </c>
      <c r="Q92" s="27">
        <f>IF(P92="","",IFERROR(SUMIF('Schimmelfälle'!$P$11:$P$110,P92,'Schimmelfälle'!$X$11:$X$110)/COUNTIF('Schimmelfälle'!$P$11:$P$110,P92),0))</f>
        <v/>
      </c>
    </row>
    <row r="93">
      <c r="B93" s="31">
        <f>""</f>
        <v/>
      </c>
      <c r="D93" s="31">
        <f>""</f>
        <v/>
      </c>
      <c r="F93" s="31">
        <f>""</f>
        <v/>
      </c>
      <c r="K93" s="13">
        <f>IF(J93="","",SUMIF('Schimmelfälle'!$F$11:$F$110,J93,'Schimmelfälle'!$AC$11:$AC$110))</f>
        <v/>
      </c>
      <c r="N93" s="16">
        <f>IF(M93="","",COUNTIF('Schimmelfälle'!$V$11:$V$110,M93))</f>
        <v/>
      </c>
      <c r="Q93" s="27">
        <f>IF(P93="","",IFERROR(SUMIF('Schimmelfälle'!$P$11:$P$110,P93,'Schimmelfälle'!$X$11:$X$110)/COUNTIF('Schimmelfälle'!$P$11:$P$110,P93),0))</f>
        <v/>
      </c>
    </row>
    <row r="94">
      <c r="B94" s="31">
        <f>""</f>
        <v/>
      </c>
      <c r="D94" s="31">
        <f>""</f>
        <v/>
      </c>
      <c r="F94" s="31">
        <f>""</f>
        <v/>
      </c>
      <c r="K94" s="13">
        <f>IF(J94="","",SUMIF('Schimmelfälle'!$F$11:$F$110,J94,'Schimmelfälle'!$AC$11:$AC$110))</f>
        <v/>
      </c>
      <c r="N94" s="16">
        <f>IF(M94="","",COUNTIF('Schimmelfälle'!$V$11:$V$110,M94))</f>
        <v/>
      </c>
      <c r="Q94" s="27">
        <f>IF(P94="","",IFERROR(SUMIF('Schimmelfälle'!$P$11:$P$110,P94,'Schimmelfälle'!$X$11:$X$110)/COUNTIF('Schimmelfälle'!$P$11:$P$110,P94),0))</f>
        <v/>
      </c>
    </row>
    <row r="95">
      <c r="B95" s="31">
        <f>""</f>
        <v/>
      </c>
      <c r="D95" s="31">
        <f>""</f>
        <v/>
      </c>
      <c r="F95" s="31">
        <f>""</f>
        <v/>
      </c>
      <c r="K95" s="13">
        <f>IF(J95="","",SUMIF('Schimmelfälle'!$F$11:$F$110,J95,'Schimmelfälle'!$AC$11:$AC$110))</f>
        <v/>
      </c>
      <c r="N95" s="16">
        <f>IF(M95="","",COUNTIF('Schimmelfälle'!$V$11:$V$110,M95))</f>
        <v/>
      </c>
      <c r="Q95" s="27">
        <f>IF(P95="","",IFERROR(SUMIF('Schimmelfälle'!$P$11:$P$110,P95,'Schimmelfälle'!$X$11:$X$110)/COUNTIF('Schimmelfälle'!$P$11:$P$110,P95),0))</f>
        <v/>
      </c>
    </row>
    <row r="96">
      <c r="B96" s="31">
        <f>""</f>
        <v/>
      </c>
      <c r="D96" s="31">
        <f>""</f>
        <v/>
      </c>
      <c r="F96" s="31">
        <f>""</f>
        <v/>
      </c>
      <c r="K96" s="13">
        <f>IF(J96="","",SUMIF('Schimmelfälle'!$F$11:$F$110,J96,'Schimmelfälle'!$AC$11:$AC$110))</f>
        <v/>
      </c>
      <c r="N96" s="16">
        <f>IF(M96="","",COUNTIF('Schimmelfälle'!$V$11:$V$110,M96))</f>
        <v/>
      </c>
      <c r="Q96" s="27">
        <f>IF(P96="","",IFERROR(SUMIF('Schimmelfälle'!$P$11:$P$110,P96,'Schimmelfälle'!$X$11:$X$110)/COUNTIF('Schimmelfälle'!$P$11:$P$110,P96),0))</f>
        <v/>
      </c>
    </row>
    <row r="97">
      <c r="B97" s="31">
        <f>""</f>
        <v/>
      </c>
      <c r="D97" s="31">
        <f>""</f>
        <v/>
      </c>
      <c r="F97" s="31">
        <f>""</f>
        <v/>
      </c>
      <c r="K97" s="13">
        <f>IF(J97="","",SUMIF('Schimmelfälle'!$F$11:$F$110,J97,'Schimmelfälle'!$AC$11:$AC$110))</f>
        <v/>
      </c>
      <c r="N97" s="16">
        <f>IF(M97="","",COUNTIF('Schimmelfälle'!$V$11:$V$110,M97))</f>
        <v/>
      </c>
      <c r="Q97" s="27">
        <f>IF(P97="","",IFERROR(SUMIF('Schimmelfälle'!$P$11:$P$110,P97,'Schimmelfälle'!$X$11:$X$110)/COUNTIF('Schimmelfälle'!$P$11:$P$110,P97),0))</f>
        <v/>
      </c>
    </row>
    <row r="98">
      <c r="B98" s="31">
        <f>""</f>
        <v/>
      </c>
      <c r="D98" s="31">
        <f>""</f>
        <v/>
      </c>
      <c r="F98" s="31">
        <f>""</f>
        <v/>
      </c>
      <c r="K98" s="13">
        <f>IF(J98="","",SUMIF('Schimmelfälle'!$F$11:$F$110,J98,'Schimmelfälle'!$AC$11:$AC$110))</f>
        <v/>
      </c>
      <c r="N98" s="16">
        <f>IF(M98="","",COUNTIF('Schimmelfälle'!$V$11:$V$110,M98))</f>
        <v/>
      </c>
      <c r="Q98" s="27">
        <f>IF(P98="","",IFERROR(SUMIF('Schimmelfälle'!$P$11:$P$110,P98,'Schimmelfälle'!$X$11:$X$110)/COUNTIF('Schimmelfälle'!$P$11:$P$110,P98),0))</f>
        <v/>
      </c>
    </row>
    <row r="99">
      <c r="B99" s="31">
        <f>""</f>
        <v/>
      </c>
      <c r="D99" s="31">
        <f>""</f>
        <v/>
      </c>
      <c r="F99" s="31">
        <f>""</f>
        <v/>
      </c>
      <c r="K99" s="13">
        <f>IF(J99="","",SUMIF('Schimmelfälle'!$F$11:$F$110,J99,'Schimmelfälle'!$AC$11:$AC$110))</f>
        <v/>
      </c>
      <c r="N99" s="16">
        <f>IF(M99="","",COUNTIF('Schimmelfälle'!$V$11:$V$110,M99))</f>
        <v/>
      </c>
      <c r="Q99" s="27">
        <f>IF(P99="","",IFERROR(SUMIF('Schimmelfälle'!$P$11:$P$110,P99,'Schimmelfälle'!$X$11:$X$110)/COUNTIF('Schimmelfälle'!$P$11:$P$110,P99),0))</f>
        <v/>
      </c>
    </row>
    <row r="100">
      <c r="B100" s="31">
        <f>""</f>
        <v/>
      </c>
      <c r="D100" s="31">
        <f>""</f>
        <v/>
      </c>
      <c r="F100" s="31">
        <f>""</f>
        <v/>
      </c>
      <c r="K100" s="13">
        <f>IF(J100="","",SUMIF('Schimmelfälle'!$F$11:$F$110,J100,'Schimmelfälle'!$AC$11:$AC$110))</f>
        <v/>
      </c>
      <c r="N100" s="16">
        <f>IF(M100="","",COUNTIF('Schimmelfälle'!$V$11:$V$110,M100))</f>
        <v/>
      </c>
      <c r="Q100" s="27">
        <f>IF(P100="","",IFERROR(SUMIF('Schimmelfälle'!$P$11:$P$110,P100,'Schimmelfälle'!$X$11:$X$110)/COUNTIF('Schimmelfälle'!$P$11:$P$110,P100),0))</f>
        <v/>
      </c>
    </row>
    <row r="101">
      <c r="B101" s="31">
        <f>""</f>
        <v/>
      </c>
      <c r="D101" s="31">
        <f>""</f>
        <v/>
      </c>
      <c r="F101" s="31">
        <f>""</f>
        <v/>
      </c>
      <c r="K101" s="13">
        <f>IF(J101="","",SUMIF('Schimmelfälle'!$F$11:$F$110,J101,'Schimmelfälle'!$AC$11:$AC$110))</f>
        <v/>
      </c>
      <c r="N101" s="16">
        <f>IF(M101="","",COUNTIF('Schimmelfälle'!$V$11:$V$110,M101))</f>
        <v/>
      </c>
      <c r="Q101" s="27">
        <f>IF(P101="","",IFERROR(SUMIF('Schimmelfälle'!$P$11:$P$110,P101,'Schimmelfälle'!$X$11:$X$110)/COUNTIF('Schimmelfälle'!$P$11:$P$110,P101),0))</f>
        <v/>
      </c>
    </row>
  </sheetData>
  <mergeCells count="1">
    <mergeCell ref="A1:H1"/>
  </mergeCells>
  <conditionalFormatting sqref="F15">
    <cfRule type="expression" priority="1" dxfId="1">
      <formula>F15="Frist abgelaufen"</formula>
    </cfRule>
    <cfRule type="expression" priority="2" dxfId="2">
      <formula>F15="Frist läuft bald ab"</formula>
    </cfRule>
  </conditionalFormatting>
  <conditionalFormatting sqref="B16">
    <cfRule type="expression" priority="3" dxfId="2">
      <formula>B16="Rechtliche Prüfung empfohlen"</formula>
    </cfRule>
  </conditionalFormatting>
  <conditionalFormatting sqref="B14">
    <cfRule type="expression" priority="4" dxfId="0">
      <formula>B14="Behoben"</formula>
    </cfRule>
  </conditionalFormatting>
  <conditionalFormatting sqref="D14">
    <cfRule type="expression" priority="5" dxfId="1">
      <formula>D14="Ja"</formula>
    </cfRule>
  </conditionalFormatting>
  <dataValidations count="1">
    <dataValidation sqref="B4" showErrorMessage="1" showInputMessage="1" allowBlank="1" type="list">
      <formula1>'Schimmelfälle'!$A$11:$A$110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52" customWidth="1" min="2" max="2"/>
    <col width="20" customWidth="1" min="3" max="3"/>
    <col width="17" customWidth="1" min="4" max="4"/>
    <col width="18" customWidth="1" min="5" max="5"/>
    <col width="18" customWidth="1" min="6" max="6"/>
    <col width="4" customWidth="1" min="7" max="7"/>
    <col width="4" customWidth="1" min="8" max="8"/>
  </cols>
  <sheetData>
    <row r="1" ht="28" customHeight="1">
      <c r="A1" s="1" t="inlineStr">
        <is>
          <t>Briefvorlage – Mängelanzeige und Mietminderung wegen Schimmel</t>
        </is>
      </c>
    </row>
    <row r="2"/>
    <row r="3">
      <c r="A3" s="2" t="inlineStr">
        <is>
          <t>Ausgewählter Vorgang</t>
        </is>
      </c>
      <c r="B3" s="4">
        <f>'Berechnung &amp; Übersicht'!$B$4</f>
        <v/>
      </c>
    </row>
    <row r="4"/>
    <row r="5">
      <c r="A5" s="30" t="inlineStr">
        <is>
          <t>Absender</t>
        </is>
      </c>
      <c r="B5" s="31">
        <f>IFERROR(VLOOKUP($B$3,'Schimmelfälle'!$A$11:$AF$110,2,FALSE),"")</f>
        <v/>
      </c>
    </row>
    <row r="6">
      <c r="A6" s="30" t="inlineStr">
        <is>
          <t>Mietanschrift</t>
        </is>
      </c>
      <c r="B6" s="31">
        <f>IFERROR(VLOOKUP($B$3,'Schimmelfälle'!$A$11:$AF$110,4,FALSE)&amp;", "&amp;VLOOKUP($B$3,'Schimmelfälle'!$A$11:$AF$110,5,FALSE)&amp;" "&amp;VLOOKUP($B$3,'Schimmelfälle'!$A$11:$AF$110,6,FALSE),"")</f>
        <v/>
      </c>
    </row>
    <row r="7"/>
    <row r="8">
      <c r="A8" s="30" t="inlineStr">
        <is>
          <t>Empfänger</t>
        </is>
      </c>
      <c r="B8" s="31">
        <f>IFERROR(VLOOKUP($B$3,'Schimmelfälle'!$A$11:$AF$110,3,FALSE),"")</f>
        <v/>
      </c>
    </row>
    <row r="9">
      <c r="A9" s="30" t="inlineStr">
        <is>
          <t>Ort</t>
        </is>
      </c>
      <c r="B9" s="31">
        <f>IFERROR(VLOOKUP($B$3,'Schimmelfälle'!$A$11:$AF$110,6,FALSE),"")</f>
        <v/>
      </c>
      <c r="C9" s="30" t="inlineStr">
        <is>
          <t>Datum</t>
        </is>
      </c>
      <c r="D9" s="39">
        <f>TODAY()</f>
        <v/>
      </c>
    </row>
    <row r="10"/>
    <row r="11">
      <c r="A11" s="30" t="inlineStr">
        <is>
          <t>Betreff</t>
        </is>
      </c>
      <c r="B11" s="33" t="inlineStr">
        <is>
          <t>Mängelanzeige und Ankündigung einer Mietminderung wegen Schimmelbefalls</t>
        </is>
      </c>
    </row>
    <row r="12"/>
    <row r="13"/>
    <row r="14">
      <c r="A14" s="34" t="inlineStr">
        <is>
          <t>Sehr geehrte Damen und Herren,</t>
        </is>
      </c>
    </row>
    <row r="15"/>
    <row r="16" ht="28" customHeight="1">
      <c r="A16" s="34" t="inlineStr">
        <is>
          <t>hiermit zeige ich den nachstehend dokumentierten Schimmelbefall in meiner Mietwohnung gemäß § 536c BGB an.</t>
        </is>
      </c>
    </row>
    <row r="17" ht="28" customHeight="1">
      <c r="A17" s="34" t="inlineStr">
        <is>
          <t>Ich fordere Sie auf, den Mangel zeitnah zu besichtigen und fachgerecht beseitigen zu lassen.</t>
        </is>
      </c>
    </row>
    <row r="18"/>
    <row r="19"/>
    <row r="20">
      <c r="A20" s="30" t="inlineStr">
        <is>
          <t>Objektadresse</t>
        </is>
      </c>
      <c r="B20" s="31">
        <f>IFERROR(VLOOKUP($B$3,'Schimmelfälle'!$A$11:$AF$110,4,FALSE),"")</f>
        <v/>
      </c>
    </row>
    <row r="21">
      <c r="A21" s="30" t="inlineStr">
        <is>
          <t>Betroffener Raum</t>
        </is>
      </c>
      <c r="B21" s="31">
        <f>IFERROR(VLOOKUP($B$3,'Schimmelfälle'!$A$11:$AF$110,16,FALSE),"")</f>
        <v/>
      </c>
    </row>
    <row r="22">
      <c r="A22" s="30" t="inlineStr">
        <is>
          <t>Festgestellt am</t>
        </is>
      </c>
      <c r="B22" s="39">
        <f>IFERROR(VLOOKUP($B$3,'Schimmelfälle'!$A$11:$AF$110,13,FALSE),"")</f>
        <v/>
      </c>
    </row>
    <row r="23" ht="34" customHeight="1">
      <c r="A23" s="30" t="inlineStr">
        <is>
          <t>Mangelbeschreibung</t>
        </is>
      </c>
      <c r="B23" s="31">
        <f>IF($B$3="","",IFERROR("Schimmelbefall im Bereich des angegebenen Raums. Vermutete Ursache: "&amp;VLOOKUP($B$3,'Schimmelfälle'!$A$11:$AF$110,18,FALSE),""))</f>
        <v/>
      </c>
    </row>
    <row r="24"/>
    <row r="25" ht="34" customHeight="1">
      <c r="A25" s="30" t="inlineStr">
        <is>
          <t>Beweismittel</t>
        </is>
      </c>
      <c r="B25" s="31">
        <f>IF(IFERROR(VLOOKUP($B$3,'Schimmelfälle'!$A$11:$AF$110,19,FALSE),"")="Ja","Fotos und weitere Beweismittel sind vorhanden und werden auf Wunsch vorgelegt.","Bitte sichern Sie Fotos und weitere Beweismittel.")</f>
        <v/>
      </c>
    </row>
    <row r="26"/>
    <row r="27"/>
    <row r="28">
      <c r="A28" s="30" t="inlineStr">
        <is>
          <t>Frist bis</t>
        </is>
      </c>
      <c r="B28" s="39">
        <f>IFERROR(VLOOKUP($B$3,'Schimmelfälle'!$A$11:$AF$110,23,FALSE),"")</f>
        <v/>
      </c>
    </row>
    <row r="29" ht="34" customHeight="1">
      <c r="A29" s="30" t="inlineStr">
        <is>
          <t>Gesundheitshinweis</t>
        </is>
      </c>
      <c r="B29" s="31">
        <f>IF(IFERROR(VLOOKUP($B$3,'Schimmelfälle'!$A$11:$AF$110,20,FALSE),"")="Ja","Es wurde eine Gesundheitsbeeinträchtigung dokumentiert. Bitte veranlassen Sie eine vorrangige Prüfung.","Derzeit wurde keine Gesundheitsbeeinträchtigung dokumentiert.")</f>
        <v/>
      </c>
    </row>
    <row r="30">
      <c r="A30" s="30" t="inlineStr">
        <is>
          <t>Friststatus</t>
        </is>
      </c>
      <c r="B30" s="31">
        <f>IFERROR('Berechnung &amp; Übersicht'!$F$15,"")</f>
        <v/>
      </c>
    </row>
    <row r="31"/>
    <row r="32">
      <c r="A32" s="30" t="inlineStr">
        <is>
          <t>Warmmiete</t>
        </is>
      </c>
      <c r="B32" s="13">
        <f>IFERROR(VLOOKUP($B$3,'Schimmelfälle'!$A$11:$AF$110,10,FALSE),"")</f>
        <v/>
      </c>
      <c r="C32" s="30" t="inlineStr">
        <is>
          <t>Minderungsquote</t>
        </is>
      </c>
      <c r="D32" s="27">
        <f>IFERROR(VLOOKUP($B$3,'Schimmelfälle'!$A$11:$AF$110,24,FALSE),"")</f>
        <v/>
      </c>
      <c r="E32" s="30" t="inlineStr">
        <is>
          <t>Tagesbetrag</t>
        </is>
      </c>
      <c r="F32" s="13">
        <f>IF(OR(B32="",D32=""),"",IFERROR(B32*D32/30,0))</f>
        <v/>
      </c>
    </row>
    <row r="33">
      <c r="A33" s="30" t="inlineStr">
        <is>
          <t>Überschlägige Gesamtminderung</t>
        </is>
      </c>
      <c r="B33" s="13">
        <f>IFERROR(VLOOKUP($B$3,'Schimmelfälle'!$A$11:$AF$110,29,FALSE),"")</f>
        <v/>
      </c>
    </row>
    <row r="34"/>
    <row r="35" ht="34" customHeight="1">
      <c r="A35" s="34" t="inlineStr">
        <is>
          <t>Ich behalte mir gemäß § 536 BGB eine angemessene Mietminderung vor. Die nachstehende Berechnung dient ausschließlich als überschlägige Orientierung.</t>
        </is>
      </c>
    </row>
    <row r="36">
      <c r="A36" s="35" t="inlineStr">
        <is>
          <t>Warnhinweis: Minderungsquote vor tatsächlicher Kürzung rechtlich prüfen lassen.</t>
        </is>
      </c>
    </row>
    <row r="37"/>
    <row r="38" ht="34" customHeight="1">
      <c r="B38" s="31">
        <f>IF(IFERROR(VLOOKUP($B$3,'Schimmelfälle'!$A$11:$AF$110,20,FALSE),"")="Ja","Aufgrund der angegebenen Gesundheitsbeeinträchtigung bitte ich um vorrangige Terminvereinbarung.","")</f>
        <v/>
      </c>
    </row>
    <row r="39" ht="34" customHeight="1">
      <c r="B39" s="31">
        <f>IF(B30="Frist abgelaufen","Die Frist ist abgelaufen, die weitere Vorgehensweise sollte rechtlich geprüft werden.",IF(B30="Frist läuft bald ab","Die Frist läuft bald ab. Bitte bestätigen Sie den Termin zeitnah.",""))</f>
        <v/>
      </c>
    </row>
    <row r="40">
      <c r="B40" s="31">
        <f>""</f>
        <v/>
      </c>
    </row>
    <row r="41">
      <c r="A41" s="34" t="inlineStr">
        <is>
          <t>Bitte bestätigen Sie mir schriftlich einen Besichtigungs- bzw. Beseitigungstermin.</t>
        </is>
      </c>
      <c r="B41" s="31">
        <f>""</f>
        <v/>
      </c>
    </row>
    <row r="42">
      <c r="B42" s="31">
        <f>""</f>
        <v/>
      </c>
    </row>
    <row r="43">
      <c r="A43" s="36" t="inlineStr">
        <is>
          <t>Mit freundlichen Grüßen</t>
        </is>
      </c>
      <c r="B43" s="31">
        <f>""</f>
        <v/>
      </c>
    </row>
    <row r="44">
      <c r="B44" s="31">
        <f>""</f>
        <v/>
      </c>
    </row>
    <row r="45">
      <c r="A45" s="36" t="inlineStr">
        <is>
          <t>____________________________</t>
        </is>
      </c>
      <c r="B45" s="31">
        <f>""</f>
        <v/>
      </c>
    </row>
    <row r="46">
      <c r="A46" s="36">
        <f>B5</f>
        <v/>
      </c>
      <c r="B46" s="31">
        <f>""</f>
        <v/>
      </c>
    </row>
    <row r="47">
      <c r="B47" s="31">
        <f>""</f>
        <v/>
      </c>
    </row>
    <row r="48">
      <c r="B48" s="31">
        <f>""</f>
        <v/>
      </c>
    </row>
    <row r="49">
      <c r="B49" s="31">
        <f>""</f>
        <v/>
      </c>
    </row>
    <row r="50">
      <c r="B50" s="31">
        <f>""</f>
        <v/>
      </c>
    </row>
    <row r="51">
      <c r="B51" s="31">
        <f>""</f>
        <v/>
      </c>
    </row>
    <row r="52">
      <c r="B52" s="31">
        <f>""</f>
        <v/>
      </c>
    </row>
    <row r="53">
      <c r="B53" s="31">
        <f>""</f>
        <v/>
      </c>
    </row>
    <row r="54">
      <c r="B54" s="31">
        <f>""</f>
        <v/>
      </c>
    </row>
    <row r="55">
      <c r="B55" s="31">
        <f>""</f>
        <v/>
      </c>
    </row>
    <row r="56">
      <c r="B56" s="31">
        <f>""</f>
        <v/>
      </c>
    </row>
    <row r="57">
      <c r="B57" s="31">
        <f>""</f>
        <v/>
      </c>
    </row>
    <row r="58">
      <c r="B58" s="31">
        <f>""</f>
        <v/>
      </c>
    </row>
    <row r="59">
      <c r="B59" s="31">
        <f>""</f>
        <v/>
      </c>
    </row>
    <row r="60">
      <c r="B60" s="31">
        <f>""</f>
        <v/>
      </c>
    </row>
    <row r="61">
      <c r="B61" s="31">
        <f>""</f>
        <v/>
      </c>
    </row>
    <row r="62">
      <c r="B62" s="31">
        <f>""</f>
        <v/>
      </c>
    </row>
    <row r="63">
      <c r="B63" s="31">
        <f>""</f>
        <v/>
      </c>
    </row>
    <row r="64">
      <c r="B64" s="31">
        <f>""</f>
        <v/>
      </c>
    </row>
    <row r="65">
      <c r="B65" s="31">
        <f>""</f>
        <v/>
      </c>
    </row>
    <row r="66">
      <c r="B66" s="31">
        <f>""</f>
        <v/>
      </c>
    </row>
    <row r="67">
      <c r="B67" s="31">
        <f>""</f>
        <v/>
      </c>
    </row>
    <row r="68">
      <c r="B68" s="31">
        <f>""</f>
        <v/>
      </c>
    </row>
    <row r="69">
      <c r="B69" s="31">
        <f>""</f>
        <v/>
      </c>
    </row>
    <row r="70">
      <c r="B70" s="31">
        <f>""</f>
        <v/>
      </c>
    </row>
    <row r="71">
      <c r="B71" s="31">
        <f>""</f>
        <v/>
      </c>
    </row>
    <row r="72">
      <c r="B72" s="31">
        <f>""</f>
        <v/>
      </c>
    </row>
    <row r="73">
      <c r="B73" s="31">
        <f>""</f>
        <v/>
      </c>
    </row>
    <row r="74">
      <c r="B74" s="31">
        <f>""</f>
        <v/>
      </c>
    </row>
    <row r="75">
      <c r="B75" s="31">
        <f>""</f>
        <v/>
      </c>
    </row>
    <row r="76">
      <c r="B76" s="31">
        <f>""</f>
        <v/>
      </c>
    </row>
    <row r="77">
      <c r="B77" s="31">
        <f>""</f>
        <v/>
      </c>
    </row>
    <row r="78">
      <c r="B78" s="31">
        <f>""</f>
        <v/>
      </c>
    </row>
    <row r="79">
      <c r="B79" s="31">
        <f>""</f>
        <v/>
      </c>
    </row>
    <row r="80">
      <c r="B80" s="31">
        <f>""</f>
        <v/>
      </c>
    </row>
    <row r="81">
      <c r="B81" s="31">
        <f>""</f>
        <v/>
      </c>
    </row>
    <row r="82">
      <c r="B82" s="31">
        <f>""</f>
        <v/>
      </c>
    </row>
    <row r="83">
      <c r="B83" s="31">
        <f>""</f>
        <v/>
      </c>
    </row>
    <row r="84">
      <c r="B84" s="31">
        <f>""</f>
        <v/>
      </c>
    </row>
    <row r="85">
      <c r="B85" s="31">
        <f>""</f>
        <v/>
      </c>
    </row>
    <row r="86">
      <c r="B86" s="31">
        <f>""</f>
        <v/>
      </c>
    </row>
    <row r="87">
      <c r="B87" s="31">
        <f>""</f>
        <v/>
      </c>
    </row>
    <row r="88">
      <c r="B88" s="31">
        <f>""</f>
        <v/>
      </c>
    </row>
    <row r="89">
      <c r="B89" s="31">
        <f>""</f>
        <v/>
      </c>
    </row>
    <row r="90">
      <c r="B90" s="31">
        <f>""</f>
        <v/>
      </c>
    </row>
    <row r="91">
      <c r="B91" s="31">
        <f>""</f>
        <v/>
      </c>
    </row>
    <row r="92">
      <c r="B92" s="31">
        <f>""</f>
        <v/>
      </c>
    </row>
    <row r="93">
      <c r="B93" s="31">
        <f>""</f>
        <v/>
      </c>
    </row>
    <row r="94">
      <c r="B94" s="31">
        <f>""</f>
        <v/>
      </c>
    </row>
    <row r="95">
      <c r="B95" s="31">
        <f>""</f>
        <v/>
      </c>
    </row>
    <row r="96">
      <c r="B96" s="31">
        <f>""</f>
        <v/>
      </c>
    </row>
    <row r="97">
      <c r="B97" s="31">
        <f>""</f>
        <v/>
      </c>
    </row>
    <row r="98">
      <c r="B98" s="31">
        <f>""</f>
        <v/>
      </c>
    </row>
    <row r="99">
      <c r="B99" s="31">
        <f>""</f>
        <v/>
      </c>
    </row>
    <row r="100">
      <c r="B100" s="31">
        <f>""</f>
        <v/>
      </c>
    </row>
    <row r="101">
      <c r="B101" s="31">
        <f>""</f>
        <v/>
      </c>
    </row>
  </sheetData>
  <mergeCells count="1">
    <mergeCell ref="A1:H1"/>
  </mergeCells>
  <conditionalFormatting sqref="B29">
    <cfRule type="expression" priority="1" dxfId="2">
      <formula>LEFT(B29,3)="Es "</formula>
    </cfRule>
  </conditionalFormatting>
  <conditionalFormatting sqref="B30">
    <cfRule type="expression" priority="2" dxfId="1">
      <formula>B30="Frist abgelaufen"</formula>
    </cfRule>
    <cfRule type="expression" priority="3" dxfId="2">
      <formula>B30="Frist läuft bald ab"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2026-08-25T21:08:04Z</dcterms:created>
  <dcterms:modified xmlns:dcterms="http://purl.org/dc/terms/" xmlns:xsi="http://www.w3.org/2001/XMLSchema-instance" xsi:type="dcterms:W3CDTF">2026-08-25T21:08:04Z</dcterms:modified>
</cp:coreProperties>
</file>