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rechnungen" sheetId="1" state="visible" r:id="rId1"/>
    <sheet xmlns:r="http://schemas.openxmlformats.org/officeDocument/2006/relationships" name="Kostenpositionen" sheetId="2" state="visible" r:id="rId2"/>
    <sheet xmlns:r="http://schemas.openxmlformats.org/officeDocument/2006/relationships" name="Abrechnungsbrief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'Abrechnungen'!$A$1:$X$101</definedName>
    <definedName name="_xlnm._FilterDatabase" localSheetId="1" hidden="1">'Kostenpositionen'!$A$1:$N$101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"/>
    <numFmt numFmtId="166" formatCode="#.##0,00 &quot;€&quot;"/>
    <numFmt numFmtId="167" formatCode="0,0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6"/>
    </font>
    <font>
      <name val="Calibri"/>
      <i val="1"/>
      <color rgb="004B5563"/>
      <sz val="10"/>
    </font>
  </fonts>
  <fills count="8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BEB"/>
      </patternFill>
    </fill>
    <fill>
      <patternFill patternType="solid">
        <fgColor rgb="00EEF2F7"/>
      </patternFill>
    </fill>
    <fill>
      <patternFill patternType="solid">
        <fgColor rgb="00FFFFFF"/>
      </patternFill>
    </fill>
    <fill>
      <patternFill patternType="solid">
        <fgColor rgb="00E8EEF6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0" fontId="1" fillId="7" borderId="1" pivotButton="0" quotePrefix="0" xfId="0"/>
    <xf numFmtId="0" fontId="3" fillId="5" borderId="1" applyAlignment="1" pivotButton="0" quotePrefix="0" xfId="0">
      <alignment horizontal="left" vertical="top" wrapText="1"/>
    </xf>
    <xf numFmtId="0" fontId="3" fillId="0" borderId="1" pivotButton="0" quotePrefix="0" xfId="0"/>
    <xf numFmtId="0" fontId="2" fillId="0" borderId="1" pivotButton="0" quotePrefix="0" xfId="0"/>
    <xf numFmtId="0" fontId="2" fillId="0" borderId="1" applyAlignment="1" pivotButton="0" quotePrefix="0" xfId="0">
      <alignment horizontal="left" vertical="top" wrapText="1"/>
    </xf>
    <xf numFmtId="0" fontId="3" fillId="6" borderId="1" pivotButton="0" quotePrefix="0" xfId="0"/>
    <xf numFmtId="166" fontId="3" fillId="6" borderId="1" applyAlignment="1" pivotButton="0" quotePrefix="0" xfId="0">
      <alignment horizontal="center" vertical="center"/>
    </xf>
    <xf numFmtId="0" fontId="2" fillId="3" borderId="1" pivotButton="0" quotePrefix="0" xfId="0"/>
    <xf numFmtId="0" fontId="5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22C55E"/>
        </patternFill>
      </fill>
    </dxf>
    <dxf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Kaution, Einbehalt und Auszahlung je Abrechnung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'Abrechnungen'!L1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'Abrechnungen'!$B$2:$B$101</f>
            </numRef>
          </cat>
          <val>
            <numRef>
              <f>'Abrechnungen'!$L$2:$L$101</f>
            </numRef>
          </val>
        </ser>
        <ser>
          <idx val="1"/>
          <order val="1"/>
          <tx>
            <strRef>
              <f>'Abrechnungen'!R1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'Abrechnungen'!$B$2:$B$101</f>
            </numRef>
          </cat>
          <val>
            <numRef>
              <f>'Abrechnungen'!$R$2:$R$101</f>
            </numRef>
          </val>
        </ser>
        <ser>
          <idx val="2"/>
          <order val="2"/>
          <tx>
            <strRef>
              <f>'Abrechnungen'!S1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'Abrechnungen'!$B$2:$B$101</f>
            </numRef>
          </cat>
          <val>
            <numRef>
              <f>'Abrechnungen'!$S$2:$S$101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Mietername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Zusammensetzung der Einbehalte</a:t>
            </a:r>
          </a:p>
        </rich>
      </tx>
    </title>
    <plotArea>
      <pieChart>
        <varyColors val="1"/>
        <ser>
          <idx val="0"/>
          <order val="0"/>
          <tx>
            <strRef>
              <f>'Abrechnungen'!B110</f>
            </strRef>
          </tx>
          <spPr>
            <a:ln xmlns:a="http://schemas.openxmlformats.org/drawingml/2006/main">
              <a:prstDash val="solid"/>
            </a:ln>
          </spPr>
          <cat>
            <numRef>
              <f>'Abrechnungen'!$A$111:$A$115</f>
            </numRef>
          </cat>
          <val>
            <numRef>
              <f>'Abrechnungen'!$B$111:$B$115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25</col>
      <colOff>0</colOff>
      <row>1</row>
      <rowOff>0</rowOff>
    </from>
    <ext cx="90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25</col>
      <colOff>0</colOff>
      <row>22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8" customWidth="1" min="4" max="4"/>
    <col width="10" customWidth="1" min="5" max="5"/>
    <col width="16" customWidth="1" min="6" max="6"/>
    <col width="16" customWidth="1" min="7" max="7"/>
    <col width="16" customWidth="1" min="8" max="8"/>
    <col width="18" customWidth="1" min="9" max="9"/>
    <col width="17" customWidth="1" min="10" max="10"/>
    <col width="17" customWidth="1" min="11" max="11"/>
    <col width="22" customWidth="1" min="12" max="12"/>
    <col width="17" customWidth="1" min="13" max="13"/>
    <col width="18" customWidth="1" min="14" max="14"/>
    <col width="24" customWidth="1" min="15" max="15"/>
    <col width="17" customWidth="1" min="16" max="16"/>
    <col width="28" customWidth="1" min="17" max="17"/>
    <col width="18" customWidth="1" min="18" max="18"/>
    <col width="18" customWidth="1" min="19" max="19"/>
    <col width="24" customWidth="1" min="20" max="20"/>
    <col width="17" customWidth="1" min="21" max="21"/>
    <col width="15" customWidth="1" min="22" max="22"/>
    <col width="34" customWidth="1" min="23" max="23"/>
    <col width="22" customWidth="1" min="24" max="24"/>
  </cols>
  <sheetData>
    <row r="1" ht="34" customHeight="1">
      <c r="A1" s="1" t="inlineStr">
        <is>
          <t>Abrechnungs-ID</t>
        </is>
      </c>
      <c r="B1" s="1" t="inlineStr">
        <is>
          <t>Mietername</t>
        </is>
      </c>
      <c r="C1" s="1" t="inlineStr">
        <is>
          <t>Vermietername</t>
        </is>
      </c>
      <c r="D1" s="1" t="inlineStr">
        <is>
          <t>Objektadresse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Mietvertragsbeginn</t>
        </is>
      </c>
      <c r="H1" s="1" t="inlineStr">
        <is>
          <t>Mietvertragsende</t>
        </is>
      </c>
      <c r="I1" s="1" t="inlineStr">
        <is>
          <t>Wohnungsgröße m²</t>
        </is>
      </c>
      <c r="J1" s="1" t="inlineStr">
        <is>
          <t>Kautionsbetrag</t>
        </is>
      </c>
      <c r="K1" s="1" t="inlineStr">
        <is>
          <t>Verzinsung Kaution</t>
        </is>
      </c>
      <c r="L1" s="1" t="inlineStr">
        <is>
          <t>Kautionsbetrag inkl. Zinsen</t>
        </is>
      </c>
      <c r="M1" s="1" t="inlineStr">
        <is>
          <t>Offene Kaltmiete</t>
        </is>
      </c>
      <c r="N1" s="1" t="inlineStr">
        <is>
          <t>Offene Nebenkosten</t>
        </is>
      </c>
      <c r="O1" s="1" t="inlineStr">
        <is>
          <t>Betriebskostennachzahlung</t>
        </is>
      </c>
      <c r="P1" s="1" t="inlineStr">
        <is>
          <t>Schadenskosten</t>
        </is>
      </c>
      <c r="Q1" s="1" t="inlineStr">
        <is>
          <t>Sonstige berechtigte Forderungen</t>
        </is>
      </c>
      <c r="R1" s="1" t="inlineStr">
        <is>
          <t>Gesamteinbehalt</t>
        </is>
      </c>
      <c r="S1" s="1" t="inlineStr">
        <is>
          <t>Auszahlungsbetrag</t>
        </is>
      </c>
      <c r="T1" s="1" t="inlineStr">
        <is>
          <t>Abrechnungsstatus</t>
        </is>
      </c>
      <c r="U1" s="1" t="inlineStr">
        <is>
          <t>Abrechnungsdatum</t>
        </is>
      </c>
      <c r="V1" s="1" t="inlineStr">
        <is>
          <t>Zahlungsziel</t>
        </is>
      </c>
      <c r="W1" s="1" t="inlineStr">
        <is>
          <t>Bemerkungen</t>
        </is>
      </c>
      <c r="X1" s="1" t="inlineStr">
        <is>
          <t>Einbehaltsanteil an Kaution</t>
        </is>
      </c>
    </row>
    <row r="2">
      <c r="A2" s="2" t="inlineStr">
        <is>
          <t>KA-2026-001</t>
        </is>
      </c>
      <c r="B2" s="3" t="inlineStr">
        <is>
          <t>Thomas Müller</t>
        </is>
      </c>
      <c r="C2" s="3" t="inlineStr">
        <is>
          <t>Anna Schmidt</t>
        </is>
      </c>
      <c r="D2" s="3" t="inlineStr">
        <is>
          <t>Kastanienallee 12</t>
        </is>
      </c>
      <c r="E2" s="2" t="inlineStr">
        <is>
          <t>10115</t>
        </is>
      </c>
      <c r="F2" s="2" t="inlineStr">
        <is>
          <t>Berlin</t>
        </is>
      </c>
      <c r="G2" s="37" t="n">
        <v>46023</v>
      </c>
      <c r="H2" s="37" t="n">
        <v>46142</v>
      </c>
      <c r="I2" s="38" t="n">
        <v>54</v>
      </c>
      <c r="J2" s="39" t="n">
        <v>1050</v>
      </c>
      <c r="K2" s="39" t="n">
        <v>4.75</v>
      </c>
      <c r="L2" s="40">
        <f>IF($A2="","",J2+K2)</f>
        <v/>
      </c>
      <c r="M2" s="40">
        <f>IF($A2="","",SUMIFS('Kostenpositionen'!$K$2:$K$101,'Kostenpositionen'!$B$2:$B$101,$A2,'Kostenpositionen'!$C$2:$C$101,"Offene Kaltmiete"))</f>
        <v/>
      </c>
      <c r="N2" s="40">
        <f>IF($A2="","",SUMIFS('Kostenpositionen'!$K$2:$K$101,'Kostenpositionen'!$B$2:$B$101,$A2,'Kostenpositionen'!$C$2:$C$101,"Offene Nebenkosten"))</f>
        <v/>
      </c>
      <c r="O2" s="40">
        <f>IF($A2="","",SUMIFS('Kostenpositionen'!$K$2:$K$101,'Kostenpositionen'!$B$2:$B$101,$A2,'Kostenpositionen'!$C$2:$C$101,"Betriebskostennachzahlung"))</f>
        <v/>
      </c>
      <c r="P2" s="40">
        <f>IF($A2="","",SUMIFS('Kostenpositionen'!$K$2:$K$101,'Kostenpositionen'!$B$2:$B$101,$A2,'Kostenpositionen'!$C$2:$C$101,"Schadenskosten"))</f>
        <v/>
      </c>
      <c r="Q2" s="40">
        <f>IF($A2="","",SUMIFS('Kostenpositionen'!$K$2:$K$101,'Kostenpositionen'!$B$2:$B$101,$A2,'Kostenpositionen'!$C$2:$C$101,"Sonstige Forderungen"))</f>
        <v/>
      </c>
      <c r="R2" s="40">
        <f>IF($A2="","",SUM(M2:Q2))</f>
        <v/>
      </c>
      <c r="S2" s="40">
        <f>IF($A2="","",MAX(0,L2-R2))</f>
        <v/>
      </c>
      <c r="T2" s="8">
        <f>IF($A2="","",IF(R2=0,"Vollständige Auszahlung",IF(S2=0,"Vollständiger Einbehalt","Teilweise Auszahlung")))</f>
        <v/>
      </c>
      <c r="U2" s="37" t="n">
        <v>46152</v>
      </c>
      <c r="V2" s="41">
        <f>IF(U2="","",U2+14)</f>
        <v/>
      </c>
      <c r="W2" s="3" t="inlineStr">
        <is>
          <t>Offene Kaltmiete aus April 2026.</t>
        </is>
      </c>
      <c r="X2" s="42">
        <f>IF($A2="","",IFERROR(R2/L2,0))</f>
        <v/>
      </c>
    </row>
    <row r="3">
      <c r="A3" s="2" t="inlineStr">
        <is>
          <t>KA-2026-002</t>
        </is>
      </c>
      <c r="B3" s="3" t="inlineStr">
        <is>
          <t>Sabine Schneider</t>
        </is>
      </c>
      <c r="C3" s="3" t="inlineStr">
        <is>
          <t>Julia Wagner</t>
        </is>
      </c>
      <c r="D3" s="3" t="inlineStr">
        <is>
          <t>Leopoldstraße 84</t>
        </is>
      </c>
      <c r="E3" s="2" t="inlineStr">
        <is>
          <t>80802</t>
        </is>
      </c>
      <c r="F3" s="2" t="inlineStr">
        <is>
          <t>München</t>
        </is>
      </c>
      <c r="G3" s="37" t="n">
        <v>46037</v>
      </c>
      <c r="H3" s="37" t="n">
        <v>46173</v>
      </c>
      <c r="I3" s="38" t="n">
        <v>72</v>
      </c>
      <c r="J3" s="39" t="n">
        <v>2400</v>
      </c>
      <c r="K3" s="39" t="n">
        <v>9.6</v>
      </c>
      <c r="L3" s="43">
        <f>IF($A3="","",J3+K3)</f>
        <v/>
      </c>
      <c r="M3" s="43">
        <f>IF($A3="","",SUMIFS('Kostenpositionen'!$K$2:$K$101,'Kostenpositionen'!$B$2:$B$101,$A3,'Kostenpositionen'!$C$2:$C$101,"Offene Kaltmiete"))</f>
        <v/>
      </c>
      <c r="N3" s="43">
        <f>IF($A3="","",SUMIFS('Kostenpositionen'!$K$2:$K$101,'Kostenpositionen'!$B$2:$B$101,$A3,'Kostenpositionen'!$C$2:$C$101,"Offene Nebenkosten"))</f>
        <v/>
      </c>
      <c r="O3" s="43">
        <f>IF($A3="","",SUMIFS('Kostenpositionen'!$K$2:$K$101,'Kostenpositionen'!$B$2:$B$101,$A3,'Kostenpositionen'!$C$2:$C$101,"Betriebskostennachzahlung"))</f>
        <v/>
      </c>
      <c r="P3" s="43">
        <f>IF($A3="","",SUMIFS('Kostenpositionen'!$K$2:$K$101,'Kostenpositionen'!$B$2:$B$101,$A3,'Kostenpositionen'!$C$2:$C$101,"Schadenskosten"))</f>
        <v/>
      </c>
      <c r="Q3" s="43">
        <f>IF($A3="","",SUMIFS('Kostenpositionen'!$K$2:$K$101,'Kostenpositionen'!$B$2:$B$101,$A3,'Kostenpositionen'!$C$2:$C$101,"Sonstige Forderungen"))</f>
        <v/>
      </c>
      <c r="R3" s="43">
        <f>IF($A3="","",SUM(M3:Q3))</f>
        <v/>
      </c>
      <c r="S3" s="43">
        <f>IF($A3="","",MAX(0,L3-R3))</f>
        <v/>
      </c>
      <c r="T3" s="12">
        <f>IF($A3="","",IF(R3=0,"Vollständige Auszahlung",IF(S3=0,"Vollständiger Einbehalt","Teilweise Auszahlung")))</f>
        <v/>
      </c>
      <c r="U3" s="37" t="n">
        <v>46185</v>
      </c>
      <c r="V3" s="44">
        <f>IF(U3="","",U3+14)</f>
        <v/>
      </c>
      <c r="W3" s="3" t="inlineStr">
        <is>
          <t>Betriebskostennachzahlung gemäß Abrechnung.</t>
        </is>
      </c>
      <c r="X3" s="45">
        <f>IF($A3="","",IFERROR(R3/L3,0))</f>
        <v/>
      </c>
    </row>
    <row r="4">
      <c r="A4" s="2" t="inlineStr">
        <is>
          <t>KA-2026-003</t>
        </is>
      </c>
      <c r="B4" s="3" t="inlineStr">
        <is>
          <t>Michael Fischer</t>
        </is>
      </c>
      <c r="C4" s="3" t="inlineStr">
        <is>
          <t>Stefan Becker</t>
        </is>
      </c>
      <c r="D4" s="3" t="inlineStr">
        <is>
          <t>Eppendorfer Weg 39</t>
        </is>
      </c>
      <c r="E4" s="2" t="inlineStr">
        <is>
          <t>20259</t>
        </is>
      </c>
      <c r="F4" s="2" t="inlineStr">
        <is>
          <t>Hamburg</t>
        </is>
      </c>
      <c r="G4" s="37" t="n">
        <v>46054</v>
      </c>
      <c r="H4" s="37" t="n">
        <v>46173</v>
      </c>
      <c r="I4" s="38" t="n">
        <v>63</v>
      </c>
      <c r="J4" s="39" t="n">
        <v>1800</v>
      </c>
      <c r="K4" s="39" t="n">
        <v>7.2</v>
      </c>
      <c r="L4" s="40">
        <f>IF($A4="","",J4+K4)</f>
        <v/>
      </c>
      <c r="M4" s="40">
        <f>IF($A4="","",SUMIFS('Kostenpositionen'!$K$2:$K$101,'Kostenpositionen'!$B$2:$B$101,$A4,'Kostenpositionen'!$C$2:$C$101,"Offene Kaltmiete"))</f>
        <v/>
      </c>
      <c r="N4" s="40">
        <f>IF($A4="","",SUMIFS('Kostenpositionen'!$K$2:$K$101,'Kostenpositionen'!$B$2:$B$101,$A4,'Kostenpositionen'!$C$2:$C$101,"Offene Nebenkosten"))</f>
        <v/>
      </c>
      <c r="O4" s="40">
        <f>IF($A4="","",SUMIFS('Kostenpositionen'!$K$2:$K$101,'Kostenpositionen'!$B$2:$B$101,$A4,'Kostenpositionen'!$C$2:$C$101,"Betriebskostennachzahlung"))</f>
        <v/>
      </c>
      <c r="P4" s="40">
        <f>IF($A4="","",SUMIFS('Kostenpositionen'!$K$2:$K$101,'Kostenpositionen'!$B$2:$B$101,$A4,'Kostenpositionen'!$C$2:$C$101,"Schadenskosten"))</f>
        <v/>
      </c>
      <c r="Q4" s="40">
        <f>IF($A4="","",SUMIFS('Kostenpositionen'!$K$2:$K$101,'Kostenpositionen'!$B$2:$B$101,$A4,'Kostenpositionen'!$C$2:$C$101,"Sonstige Forderungen"))</f>
        <v/>
      </c>
      <c r="R4" s="40">
        <f>IF($A4="","",SUM(M4:Q4))</f>
        <v/>
      </c>
      <c r="S4" s="40">
        <f>IF($A4="","",MAX(0,L4-R4))</f>
        <v/>
      </c>
      <c r="T4" s="8">
        <f>IF($A4="","",IF(R4=0,"Vollständige Auszahlung",IF(S4=0,"Vollständiger Einbehalt","Teilweise Auszahlung")))</f>
        <v/>
      </c>
      <c r="U4" s="37" t="n">
        <v>46188</v>
      </c>
      <c r="V4" s="41">
        <f>IF(U4="","",U4+14)</f>
        <v/>
      </c>
      <c r="W4" s="3" t="inlineStr">
        <is>
          <t>Schaden an Wohnungstür dokumentiert.</t>
        </is>
      </c>
      <c r="X4" s="42">
        <f>IF($A4="","",IFERROR(R4/L4,0))</f>
        <v/>
      </c>
    </row>
    <row r="5">
      <c r="A5" s="2" t="inlineStr">
        <is>
          <t>KA-2026-004</t>
        </is>
      </c>
      <c r="B5" s="3" t="inlineStr">
        <is>
          <t>Andrea Weber</t>
        </is>
      </c>
      <c r="C5" s="3" t="inlineStr">
        <is>
          <t>Katrin Schulz</t>
        </is>
      </c>
      <c r="D5" s="3" t="inlineStr">
        <is>
          <t>Aachener Straße 142</t>
        </is>
      </c>
      <c r="E5" s="2" t="inlineStr">
        <is>
          <t>50674</t>
        </is>
      </c>
      <c r="F5" s="2" t="inlineStr">
        <is>
          <t>Köln</t>
        </is>
      </c>
      <c r="G5" s="37" t="n">
        <v>46023</v>
      </c>
      <c r="H5" s="37" t="n">
        <v>46203</v>
      </c>
      <c r="I5" s="38" t="n">
        <v>58</v>
      </c>
      <c r="J5" s="39" t="n">
        <v>1500</v>
      </c>
      <c r="K5" s="39" t="n">
        <v>6</v>
      </c>
      <c r="L5" s="43">
        <f>IF($A5="","",J5+K5)</f>
        <v/>
      </c>
      <c r="M5" s="43">
        <f>IF($A5="","",SUMIFS('Kostenpositionen'!$K$2:$K$101,'Kostenpositionen'!$B$2:$B$101,$A5,'Kostenpositionen'!$C$2:$C$101,"Offene Kaltmiete"))</f>
        <v/>
      </c>
      <c r="N5" s="43">
        <f>IF($A5="","",SUMIFS('Kostenpositionen'!$K$2:$K$101,'Kostenpositionen'!$B$2:$B$101,$A5,'Kostenpositionen'!$C$2:$C$101,"Offene Nebenkosten"))</f>
        <v/>
      </c>
      <c r="O5" s="43">
        <f>IF($A5="","",SUMIFS('Kostenpositionen'!$K$2:$K$101,'Kostenpositionen'!$B$2:$B$101,$A5,'Kostenpositionen'!$C$2:$C$101,"Betriebskostennachzahlung"))</f>
        <v/>
      </c>
      <c r="P5" s="43">
        <f>IF($A5="","",SUMIFS('Kostenpositionen'!$K$2:$K$101,'Kostenpositionen'!$B$2:$B$101,$A5,'Kostenpositionen'!$C$2:$C$101,"Schadenskosten"))</f>
        <v/>
      </c>
      <c r="Q5" s="43">
        <f>IF($A5="","",SUMIFS('Kostenpositionen'!$K$2:$K$101,'Kostenpositionen'!$B$2:$B$101,$A5,'Kostenpositionen'!$C$2:$C$101,"Sonstige Forderungen"))</f>
        <v/>
      </c>
      <c r="R5" s="43">
        <f>IF($A5="","",SUM(M5:Q5))</f>
        <v/>
      </c>
      <c r="S5" s="43">
        <f>IF($A5="","",MAX(0,L5-R5))</f>
        <v/>
      </c>
      <c r="T5" s="12">
        <f>IF($A5="","",IF(R5=0,"Vollständige Auszahlung",IF(S5=0,"Vollständiger Einbehalt","Teilweise Auszahlung")))</f>
        <v/>
      </c>
      <c r="U5" s="37" t="n">
        <v>46216</v>
      </c>
      <c r="V5" s="44">
        <f>IF(U5="","",U5+14)</f>
        <v/>
      </c>
      <c r="W5" s="3" t="inlineStr">
        <is>
          <t>Malerarbeiten wegen übermäßiger Abnutzung.</t>
        </is>
      </c>
      <c r="X5" s="45">
        <f>IF($A5="","",IFERROR(R5/L5,0))</f>
        <v/>
      </c>
    </row>
    <row r="6">
      <c r="A6" s="2" t="inlineStr">
        <is>
          <t>KA-2026-005</t>
        </is>
      </c>
      <c r="B6" s="3" t="inlineStr">
        <is>
          <t>Stefan Wagner</t>
        </is>
      </c>
      <c r="C6" s="3" t="inlineStr">
        <is>
          <t>Andreas Hoffmann</t>
        </is>
      </c>
      <c r="D6" s="3" t="inlineStr">
        <is>
          <t>Mainzer Landstraße 196</t>
        </is>
      </c>
      <c r="E6" s="2" t="inlineStr">
        <is>
          <t>60327</t>
        </is>
      </c>
      <c r="F6" s="2" t="inlineStr">
        <is>
          <t>Frankfurt</t>
        </is>
      </c>
      <c r="G6" s="37" t="n">
        <v>46068</v>
      </c>
      <c r="H6" s="37" t="n">
        <v>46203</v>
      </c>
      <c r="I6" s="38" t="n">
        <v>68</v>
      </c>
      <c r="J6" s="39" t="n">
        <v>2100</v>
      </c>
      <c r="K6" s="39" t="n">
        <v>8.4</v>
      </c>
      <c r="L6" s="40">
        <f>IF($A6="","",J6+K6)</f>
        <v/>
      </c>
      <c r="M6" s="40">
        <f>IF($A6="","",SUMIFS('Kostenpositionen'!$K$2:$K$101,'Kostenpositionen'!$B$2:$B$101,$A6,'Kostenpositionen'!$C$2:$C$101,"Offene Kaltmiete"))</f>
        <v/>
      </c>
      <c r="N6" s="40">
        <f>IF($A6="","",SUMIFS('Kostenpositionen'!$K$2:$K$101,'Kostenpositionen'!$B$2:$B$101,$A6,'Kostenpositionen'!$C$2:$C$101,"Offene Nebenkosten"))</f>
        <v/>
      </c>
      <c r="O6" s="40">
        <f>IF($A6="","",SUMIFS('Kostenpositionen'!$K$2:$K$101,'Kostenpositionen'!$B$2:$B$101,$A6,'Kostenpositionen'!$C$2:$C$101,"Betriebskostennachzahlung"))</f>
        <v/>
      </c>
      <c r="P6" s="40">
        <f>IF($A6="","",SUMIFS('Kostenpositionen'!$K$2:$K$101,'Kostenpositionen'!$B$2:$B$101,$A6,'Kostenpositionen'!$C$2:$C$101,"Schadenskosten"))</f>
        <v/>
      </c>
      <c r="Q6" s="40">
        <f>IF($A6="","",SUMIFS('Kostenpositionen'!$K$2:$K$101,'Kostenpositionen'!$B$2:$B$101,$A6,'Kostenpositionen'!$C$2:$C$101,"Sonstige Forderungen"))</f>
        <v/>
      </c>
      <c r="R6" s="40">
        <f>IF($A6="","",SUM(M6:Q6))</f>
        <v/>
      </c>
      <c r="S6" s="40">
        <f>IF($A6="","",MAX(0,L6-R6))</f>
        <v/>
      </c>
      <c r="T6" s="8">
        <f>IF($A6="","",IF(R6=0,"Vollständige Auszahlung",IF(S6=0,"Vollständiger Einbehalt","Teilweise Auszahlung")))</f>
        <v/>
      </c>
      <c r="U6" s="37" t="n">
        <v>46218</v>
      </c>
      <c r="V6" s="41">
        <f>IF(U6="","",U6+14)</f>
        <v/>
      </c>
      <c r="W6" s="3" t="inlineStr">
        <is>
          <t>Fehlende Schlüssel laut Übergabeprotokoll.</t>
        </is>
      </c>
      <c r="X6" s="42">
        <f>IF($A6="","",IFERROR(R6/L6,0))</f>
        <v/>
      </c>
    </row>
    <row r="7">
      <c r="A7" s="2" t="inlineStr">
        <is>
          <t>KA-2026-006</t>
        </is>
      </c>
      <c r="B7" s="3" t="inlineStr">
        <is>
          <t>Petra Becker</t>
        </is>
      </c>
      <c r="C7" s="3" t="inlineStr">
        <is>
          <t>Sabine Fischer</t>
        </is>
      </c>
      <c r="D7" s="3" t="inlineStr">
        <is>
          <t>Rosenbergstraße 57</t>
        </is>
      </c>
      <c r="E7" s="2" t="inlineStr">
        <is>
          <t>70176</t>
        </is>
      </c>
      <c r="F7" s="2" t="inlineStr">
        <is>
          <t>Stuttgart</t>
        </is>
      </c>
      <c r="G7" s="37" t="n">
        <v>46082</v>
      </c>
      <c r="H7" s="37" t="n">
        <v>46234</v>
      </c>
      <c r="I7" s="38" t="n">
        <v>49</v>
      </c>
      <c r="J7" s="39" t="n">
        <v>1350</v>
      </c>
      <c r="K7" s="39" t="n">
        <v>5.4</v>
      </c>
      <c r="L7" s="43">
        <f>IF($A7="","",J7+K7)</f>
        <v/>
      </c>
      <c r="M7" s="43">
        <f>IF($A7="","",SUMIFS('Kostenpositionen'!$K$2:$K$101,'Kostenpositionen'!$B$2:$B$101,$A7,'Kostenpositionen'!$C$2:$C$101,"Offene Kaltmiete"))</f>
        <v/>
      </c>
      <c r="N7" s="43">
        <f>IF($A7="","",SUMIFS('Kostenpositionen'!$K$2:$K$101,'Kostenpositionen'!$B$2:$B$101,$A7,'Kostenpositionen'!$C$2:$C$101,"Offene Nebenkosten"))</f>
        <v/>
      </c>
      <c r="O7" s="43">
        <f>IF($A7="","",SUMIFS('Kostenpositionen'!$K$2:$K$101,'Kostenpositionen'!$B$2:$B$101,$A7,'Kostenpositionen'!$C$2:$C$101,"Betriebskostennachzahlung"))</f>
        <v/>
      </c>
      <c r="P7" s="43">
        <f>IF($A7="","",SUMIFS('Kostenpositionen'!$K$2:$K$101,'Kostenpositionen'!$B$2:$B$101,$A7,'Kostenpositionen'!$C$2:$C$101,"Schadenskosten"))</f>
        <v/>
      </c>
      <c r="Q7" s="43">
        <f>IF($A7="","",SUMIFS('Kostenpositionen'!$K$2:$K$101,'Kostenpositionen'!$B$2:$B$101,$A7,'Kostenpositionen'!$C$2:$C$101,"Sonstige Forderungen"))</f>
        <v/>
      </c>
      <c r="R7" s="43">
        <f>IF($A7="","",SUM(M7:Q7))</f>
        <v/>
      </c>
      <c r="S7" s="43">
        <f>IF($A7="","",MAX(0,L7-R7))</f>
        <v/>
      </c>
      <c r="T7" s="12">
        <f>IF($A7="","",IF(R7=0,"Vollständige Auszahlung",IF(S7=0,"Vollständiger Einbehalt","Teilweise Auszahlung")))</f>
        <v/>
      </c>
      <c r="U7" s="37" t="n">
        <v>46246</v>
      </c>
      <c r="V7" s="44">
        <f>IF(U7="","",U7+14)</f>
        <v/>
      </c>
      <c r="W7" s="3" t="inlineStr">
        <is>
          <t>Offene Nebenkostenvorauszahlung.</t>
        </is>
      </c>
      <c r="X7" s="45">
        <f>IF($A7="","",IFERROR(R7/L7,0))</f>
        <v/>
      </c>
    </row>
    <row r="8">
      <c r="A8" s="2" t="inlineStr">
        <is>
          <t>KA-2026-007</t>
        </is>
      </c>
      <c r="B8" s="3" t="inlineStr">
        <is>
          <t>Andreas Hoffmann</t>
        </is>
      </c>
      <c r="C8" s="3" t="inlineStr">
        <is>
          <t>Thomas Müller</t>
        </is>
      </c>
      <c r="D8" s="3" t="inlineStr">
        <is>
          <t>Graf-Adolf-Straße 88</t>
        </is>
      </c>
      <c r="E8" s="2" t="inlineStr">
        <is>
          <t>40210</t>
        </is>
      </c>
      <c r="F8" s="2" t="inlineStr">
        <is>
          <t>Düsseldorf</t>
        </is>
      </c>
      <c r="G8" s="37" t="n">
        <v>46037</v>
      </c>
      <c r="H8" s="37" t="n">
        <v>46234</v>
      </c>
      <c r="I8" s="38" t="n">
        <v>76</v>
      </c>
      <c r="J8" s="39" t="n">
        <v>2700</v>
      </c>
      <c r="K8" s="39" t="n">
        <v>10.8</v>
      </c>
      <c r="L8" s="40">
        <f>IF($A8="","",J8+K8)</f>
        <v/>
      </c>
      <c r="M8" s="40">
        <f>IF($A8="","",SUMIFS('Kostenpositionen'!$K$2:$K$101,'Kostenpositionen'!$B$2:$B$101,$A8,'Kostenpositionen'!$C$2:$C$101,"Offene Kaltmiete"))</f>
        <v/>
      </c>
      <c r="N8" s="40">
        <f>IF($A8="","",SUMIFS('Kostenpositionen'!$K$2:$K$101,'Kostenpositionen'!$B$2:$B$101,$A8,'Kostenpositionen'!$C$2:$C$101,"Offene Nebenkosten"))</f>
        <v/>
      </c>
      <c r="O8" s="40">
        <f>IF($A8="","",SUMIFS('Kostenpositionen'!$K$2:$K$101,'Kostenpositionen'!$B$2:$B$101,$A8,'Kostenpositionen'!$C$2:$C$101,"Betriebskostennachzahlung"))</f>
        <v/>
      </c>
      <c r="P8" s="40">
        <f>IF($A8="","",SUMIFS('Kostenpositionen'!$K$2:$K$101,'Kostenpositionen'!$B$2:$B$101,$A8,'Kostenpositionen'!$C$2:$C$101,"Schadenskosten"))</f>
        <v/>
      </c>
      <c r="Q8" s="40">
        <f>IF($A8="","",SUMIFS('Kostenpositionen'!$K$2:$K$101,'Kostenpositionen'!$B$2:$B$101,$A8,'Kostenpositionen'!$C$2:$C$101,"Sonstige Forderungen"))</f>
        <v/>
      </c>
      <c r="R8" s="40">
        <f>IF($A8="","",SUM(M8:Q8))</f>
        <v/>
      </c>
      <c r="S8" s="40">
        <f>IF($A8="","",MAX(0,L8-R8))</f>
        <v/>
      </c>
      <c r="T8" s="8">
        <f>IF($A8="","",IF(R8=0,"Vollständige Auszahlung",IF(S8=0,"Vollständiger Einbehalt","Teilweise Auszahlung")))</f>
        <v/>
      </c>
      <c r="U8" s="37" t="n">
        <v>46248</v>
      </c>
      <c r="V8" s="41">
        <f>IF(U8="","",U8+14)</f>
        <v/>
      </c>
      <c r="W8" s="3" t="inlineStr">
        <is>
          <t>Reinigung nach Vertragsende.</t>
        </is>
      </c>
      <c r="X8" s="42">
        <f>IF($A8="","",IFERROR(R8/L8,0))</f>
        <v/>
      </c>
    </row>
    <row r="9">
      <c r="A9" s="2" t="inlineStr">
        <is>
          <t>KA-2026-008</t>
        </is>
      </c>
      <c r="B9" s="3" t="inlineStr">
        <is>
          <t>Claudia Schäfer</t>
        </is>
      </c>
      <c r="C9" s="3" t="inlineStr">
        <is>
          <t>Michael Weber</t>
        </is>
      </c>
      <c r="D9" s="3" t="inlineStr">
        <is>
          <t>Karl-Liebknecht-Straße 91</t>
        </is>
      </c>
      <c r="E9" s="2" t="inlineStr">
        <is>
          <t>04109</t>
        </is>
      </c>
      <c r="F9" s="2" t="inlineStr">
        <is>
          <t>Leipzig</t>
        </is>
      </c>
      <c r="G9" s="37" t="n">
        <v>46054</v>
      </c>
      <c r="H9" s="37" t="n">
        <v>46265</v>
      </c>
      <c r="I9" s="38" t="n">
        <v>52</v>
      </c>
      <c r="J9" s="39" t="n">
        <v>1200</v>
      </c>
      <c r="K9" s="39" t="n">
        <v>4.8</v>
      </c>
      <c r="L9" s="43">
        <f>IF($A9="","",J9+K9)</f>
        <v/>
      </c>
      <c r="M9" s="43">
        <f>IF($A9="","",SUMIFS('Kostenpositionen'!$K$2:$K$101,'Kostenpositionen'!$B$2:$B$101,$A9,'Kostenpositionen'!$C$2:$C$101,"Offene Kaltmiete"))</f>
        <v/>
      </c>
      <c r="N9" s="43">
        <f>IF($A9="","",SUMIFS('Kostenpositionen'!$K$2:$K$101,'Kostenpositionen'!$B$2:$B$101,$A9,'Kostenpositionen'!$C$2:$C$101,"Offene Nebenkosten"))</f>
        <v/>
      </c>
      <c r="O9" s="43">
        <f>IF($A9="","",SUMIFS('Kostenpositionen'!$K$2:$K$101,'Kostenpositionen'!$B$2:$B$101,$A9,'Kostenpositionen'!$C$2:$C$101,"Betriebskostennachzahlung"))</f>
        <v/>
      </c>
      <c r="P9" s="43">
        <f>IF($A9="","",SUMIFS('Kostenpositionen'!$K$2:$K$101,'Kostenpositionen'!$B$2:$B$101,$A9,'Kostenpositionen'!$C$2:$C$101,"Schadenskosten"))</f>
        <v/>
      </c>
      <c r="Q9" s="43">
        <f>IF($A9="","",SUMIFS('Kostenpositionen'!$K$2:$K$101,'Kostenpositionen'!$B$2:$B$101,$A9,'Kostenpositionen'!$C$2:$C$101,"Sonstige Forderungen"))</f>
        <v/>
      </c>
      <c r="R9" s="43">
        <f>IF($A9="","",SUM(M9:Q9))</f>
        <v/>
      </c>
      <c r="S9" s="43">
        <f>IF($A9="","",MAX(0,L9-R9))</f>
        <v/>
      </c>
      <c r="T9" s="12">
        <f>IF($A9="","",IF(R9=0,"Vollständige Auszahlung",IF(S9=0,"Vollständiger Einbehalt","Teilweise Auszahlung")))</f>
        <v/>
      </c>
      <c r="U9" s="37" t="n">
        <v>46273</v>
      </c>
      <c r="V9" s="44">
        <f>IF(U9="","",U9+14)</f>
        <v/>
      </c>
      <c r="W9" s="3" t="inlineStr">
        <is>
          <t>Beschädigtes Waschbecken.</t>
        </is>
      </c>
      <c r="X9" s="45">
        <f>IF($A9="","",IFERROR(R9/L9,0))</f>
        <v/>
      </c>
    </row>
    <row r="10">
      <c r="A10" s="2" t="inlineStr">
        <is>
          <t>KA-2026-009</t>
        </is>
      </c>
      <c r="B10" s="3" t="inlineStr">
        <is>
          <t>Markus Bauer</t>
        </is>
      </c>
      <c r="C10" s="3" t="inlineStr">
        <is>
          <t>Nicole Richter</t>
        </is>
      </c>
      <c r="D10" s="3" t="inlineStr">
        <is>
          <t>Prager Straße 22</t>
        </is>
      </c>
      <c r="E10" s="2" t="inlineStr">
        <is>
          <t>01069</t>
        </is>
      </c>
      <c r="F10" s="2" t="inlineStr">
        <is>
          <t>Dresden</t>
        </is>
      </c>
      <c r="G10" s="37" t="n">
        <v>46082</v>
      </c>
      <c r="H10" s="37" t="n">
        <v>46265</v>
      </c>
      <c r="I10" s="38" t="n">
        <v>61</v>
      </c>
      <c r="J10" s="39" t="n">
        <v>1650</v>
      </c>
      <c r="K10" s="39" t="n">
        <v>6.6</v>
      </c>
      <c r="L10" s="40">
        <f>IF($A10="","",J10+K10)</f>
        <v/>
      </c>
      <c r="M10" s="40">
        <f>IF($A10="","",SUMIFS('Kostenpositionen'!$K$2:$K$101,'Kostenpositionen'!$B$2:$B$101,$A10,'Kostenpositionen'!$C$2:$C$101,"Offene Kaltmiete"))</f>
        <v/>
      </c>
      <c r="N10" s="40">
        <f>IF($A10="","",SUMIFS('Kostenpositionen'!$K$2:$K$101,'Kostenpositionen'!$B$2:$B$101,$A10,'Kostenpositionen'!$C$2:$C$101,"Offene Nebenkosten"))</f>
        <v/>
      </c>
      <c r="O10" s="40">
        <f>IF($A10="","",SUMIFS('Kostenpositionen'!$K$2:$K$101,'Kostenpositionen'!$B$2:$B$101,$A10,'Kostenpositionen'!$C$2:$C$101,"Betriebskostennachzahlung"))</f>
        <v/>
      </c>
      <c r="P10" s="40">
        <f>IF($A10="","",SUMIFS('Kostenpositionen'!$K$2:$K$101,'Kostenpositionen'!$B$2:$B$101,$A10,'Kostenpositionen'!$C$2:$C$101,"Schadenskosten"))</f>
        <v/>
      </c>
      <c r="Q10" s="40">
        <f>IF($A10="","",SUMIFS('Kostenpositionen'!$K$2:$K$101,'Kostenpositionen'!$B$2:$B$101,$A10,'Kostenpositionen'!$C$2:$C$101,"Sonstige Forderungen"))</f>
        <v/>
      </c>
      <c r="R10" s="40">
        <f>IF($A10="","",SUM(M10:Q10))</f>
        <v/>
      </c>
      <c r="S10" s="40">
        <f>IF($A10="","",MAX(0,L10-R10))</f>
        <v/>
      </c>
      <c r="T10" s="8">
        <f>IF($A10="","",IF(R10=0,"Vollständige Auszahlung",IF(S10=0,"Vollständiger Einbehalt","Teilweise Auszahlung")))</f>
        <v/>
      </c>
      <c r="U10" s="37" t="n">
        <v>46274</v>
      </c>
      <c r="V10" s="41">
        <f>IF(U10="","",U10+14)</f>
        <v/>
      </c>
      <c r="W10" s="3" t="inlineStr">
        <is>
          <t>Gartenpflege gemäß Mietvertrag.</t>
        </is>
      </c>
      <c r="X10" s="42">
        <f>IF($A10="","",IFERROR(R10/L10,0))</f>
        <v/>
      </c>
    </row>
    <row r="11">
      <c r="A11" s="2" t="inlineStr">
        <is>
          <t>KA-2026-010</t>
        </is>
      </c>
      <c r="B11" s="3" t="inlineStr">
        <is>
          <t>Nicole Richter</t>
        </is>
      </c>
      <c r="C11" s="3" t="inlineStr">
        <is>
          <t>Claudia Schäfer</t>
        </is>
      </c>
      <c r="D11" s="3" t="inlineStr">
        <is>
          <t>Lister Meile 45</t>
        </is>
      </c>
      <c r="E11" s="2" t="inlineStr">
        <is>
          <t>30161</t>
        </is>
      </c>
      <c r="F11" s="2" t="inlineStr">
        <is>
          <t>Hannover</t>
        </is>
      </c>
      <c r="G11" s="37" t="n">
        <v>46068</v>
      </c>
      <c r="H11" s="37" t="n">
        <v>46265</v>
      </c>
      <c r="I11" s="38" t="n">
        <v>66</v>
      </c>
      <c r="J11" s="39" t="n">
        <v>1950</v>
      </c>
      <c r="K11" s="39" t="n">
        <v>7.8</v>
      </c>
      <c r="L11" s="43">
        <f>IF($A11="","",J11+K11)</f>
        <v/>
      </c>
      <c r="M11" s="43">
        <f>IF($A11="","",SUMIFS('Kostenpositionen'!$K$2:$K$101,'Kostenpositionen'!$B$2:$B$101,$A11,'Kostenpositionen'!$C$2:$C$101,"Offene Kaltmiete"))</f>
        <v/>
      </c>
      <c r="N11" s="43">
        <f>IF($A11="","",SUMIFS('Kostenpositionen'!$K$2:$K$101,'Kostenpositionen'!$B$2:$B$101,$A11,'Kostenpositionen'!$C$2:$C$101,"Offene Nebenkosten"))</f>
        <v/>
      </c>
      <c r="O11" s="43">
        <f>IF($A11="","",SUMIFS('Kostenpositionen'!$K$2:$K$101,'Kostenpositionen'!$B$2:$B$101,$A11,'Kostenpositionen'!$C$2:$C$101,"Betriebskostennachzahlung"))</f>
        <v/>
      </c>
      <c r="P11" s="43">
        <f>IF($A11="","",SUMIFS('Kostenpositionen'!$K$2:$K$101,'Kostenpositionen'!$B$2:$B$101,$A11,'Kostenpositionen'!$C$2:$C$101,"Schadenskosten"))</f>
        <v/>
      </c>
      <c r="Q11" s="43">
        <f>IF($A11="","",SUMIFS('Kostenpositionen'!$K$2:$K$101,'Kostenpositionen'!$B$2:$B$101,$A11,'Kostenpositionen'!$C$2:$C$101,"Sonstige Forderungen"))</f>
        <v/>
      </c>
      <c r="R11" s="43">
        <f>IF($A11="","",SUM(M11:Q11))</f>
        <v/>
      </c>
      <c r="S11" s="43">
        <f>IF($A11="","",MAX(0,L11-R11))</f>
        <v/>
      </c>
      <c r="T11" s="12">
        <f>IF($A11="","",IF(R11=0,"Vollständige Auszahlung",IF(S11=0,"Vollständiger Einbehalt","Teilweise Auszahlung")))</f>
        <v/>
      </c>
      <c r="U11" s="37" t="n">
        <v>46275</v>
      </c>
      <c r="V11" s="44">
        <f>IF(U11="","",U11+14)</f>
        <v/>
      </c>
      <c r="W11" s="3" t="inlineStr">
        <is>
          <t>Vorläufiger Einbehalt für Betriebskostenabrechnung.</t>
        </is>
      </c>
      <c r="X11" s="45">
        <f>IF($A11="","",IFERROR(R11/L11,0))</f>
        <v/>
      </c>
    </row>
    <row r="12">
      <c r="A12" s="2" t="n"/>
      <c r="B12" s="3" t="n"/>
      <c r="C12" s="3" t="n"/>
      <c r="D12" s="3" t="n"/>
      <c r="E12" s="2" t="n"/>
      <c r="F12" s="2" t="n"/>
      <c r="G12" s="37" t="n"/>
      <c r="H12" s="37" t="n"/>
      <c r="I12" s="38" t="n"/>
      <c r="J12" s="39" t="n"/>
      <c r="K12" s="39" t="n"/>
      <c r="L12" s="40">
        <f>IF($A12="","",J12+K12)</f>
        <v/>
      </c>
      <c r="M12" s="40">
        <f>IF($A12="","",SUMIFS('Kostenpositionen'!$K$2:$K$101,'Kostenpositionen'!$B$2:$B$101,$A12,'Kostenpositionen'!$C$2:$C$101,"Offene Kaltmiete"))</f>
        <v/>
      </c>
      <c r="N12" s="40">
        <f>IF($A12="","",SUMIFS('Kostenpositionen'!$K$2:$K$101,'Kostenpositionen'!$B$2:$B$101,$A12,'Kostenpositionen'!$C$2:$C$101,"Offene Nebenkosten"))</f>
        <v/>
      </c>
      <c r="O12" s="40">
        <f>IF($A12="","",SUMIFS('Kostenpositionen'!$K$2:$K$101,'Kostenpositionen'!$B$2:$B$101,$A12,'Kostenpositionen'!$C$2:$C$101,"Betriebskostennachzahlung"))</f>
        <v/>
      </c>
      <c r="P12" s="40">
        <f>IF($A12="","",SUMIFS('Kostenpositionen'!$K$2:$K$101,'Kostenpositionen'!$B$2:$B$101,$A12,'Kostenpositionen'!$C$2:$C$101,"Schadenskosten"))</f>
        <v/>
      </c>
      <c r="Q12" s="40">
        <f>IF($A12="","",SUMIFS('Kostenpositionen'!$K$2:$K$101,'Kostenpositionen'!$B$2:$B$101,$A12,'Kostenpositionen'!$C$2:$C$101,"Sonstige Forderungen"))</f>
        <v/>
      </c>
      <c r="R12" s="40">
        <f>IF($A12="","",SUM(M12:Q12))</f>
        <v/>
      </c>
      <c r="S12" s="40">
        <f>IF($A12="","",MAX(0,L12-R12))</f>
        <v/>
      </c>
      <c r="T12" s="8">
        <f>IF($A12="","",IF(R12=0,"Vollständige Auszahlung",IF(S12=0,"Vollständiger Einbehalt","Teilweise Auszahlung")))</f>
        <v/>
      </c>
      <c r="U12" s="37" t="n"/>
      <c r="V12" s="41">
        <f>IF(U12="","",U12+14)</f>
        <v/>
      </c>
      <c r="W12" s="3" t="n"/>
      <c r="X12" s="42">
        <f>IF($A12="","",IFERROR(R12/L12,0))</f>
        <v/>
      </c>
    </row>
    <row r="13">
      <c r="A13" s="2" t="n"/>
      <c r="B13" s="3" t="n"/>
      <c r="C13" s="3" t="n"/>
      <c r="D13" s="3" t="n"/>
      <c r="E13" s="2" t="n"/>
      <c r="F13" s="2" t="n"/>
      <c r="G13" s="37" t="n"/>
      <c r="H13" s="37" t="n"/>
      <c r="I13" s="38" t="n"/>
      <c r="J13" s="39" t="n"/>
      <c r="K13" s="39" t="n"/>
      <c r="L13" s="43">
        <f>IF($A13="","",J13+K13)</f>
        <v/>
      </c>
      <c r="M13" s="43">
        <f>IF($A13="","",SUMIFS('Kostenpositionen'!$K$2:$K$101,'Kostenpositionen'!$B$2:$B$101,$A13,'Kostenpositionen'!$C$2:$C$101,"Offene Kaltmiete"))</f>
        <v/>
      </c>
      <c r="N13" s="43">
        <f>IF($A13="","",SUMIFS('Kostenpositionen'!$K$2:$K$101,'Kostenpositionen'!$B$2:$B$101,$A13,'Kostenpositionen'!$C$2:$C$101,"Offene Nebenkosten"))</f>
        <v/>
      </c>
      <c r="O13" s="43">
        <f>IF($A13="","",SUMIFS('Kostenpositionen'!$K$2:$K$101,'Kostenpositionen'!$B$2:$B$101,$A13,'Kostenpositionen'!$C$2:$C$101,"Betriebskostennachzahlung"))</f>
        <v/>
      </c>
      <c r="P13" s="43">
        <f>IF($A13="","",SUMIFS('Kostenpositionen'!$K$2:$K$101,'Kostenpositionen'!$B$2:$B$101,$A13,'Kostenpositionen'!$C$2:$C$101,"Schadenskosten"))</f>
        <v/>
      </c>
      <c r="Q13" s="43">
        <f>IF($A13="","",SUMIFS('Kostenpositionen'!$K$2:$K$101,'Kostenpositionen'!$B$2:$B$101,$A13,'Kostenpositionen'!$C$2:$C$101,"Sonstige Forderungen"))</f>
        <v/>
      </c>
      <c r="R13" s="43">
        <f>IF($A13="","",SUM(M13:Q13))</f>
        <v/>
      </c>
      <c r="S13" s="43">
        <f>IF($A13="","",MAX(0,L13-R13))</f>
        <v/>
      </c>
      <c r="T13" s="12">
        <f>IF($A13="","",IF(R13=0,"Vollständige Auszahlung",IF(S13=0,"Vollständiger Einbehalt","Teilweise Auszahlung")))</f>
        <v/>
      </c>
      <c r="U13" s="37" t="n"/>
      <c r="V13" s="44">
        <f>IF(U13="","",U13+14)</f>
        <v/>
      </c>
      <c r="W13" s="3" t="n"/>
      <c r="X13" s="45">
        <f>IF($A13="","",IFERROR(R13/L13,0))</f>
        <v/>
      </c>
    </row>
    <row r="14">
      <c r="A14" s="2" t="n"/>
      <c r="B14" s="3" t="n"/>
      <c r="C14" s="3" t="n"/>
      <c r="D14" s="3" t="n"/>
      <c r="E14" s="2" t="n"/>
      <c r="F14" s="2" t="n"/>
      <c r="G14" s="37" t="n"/>
      <c r="H14" s="37" t="n"/>
      <c r="I14" s="38" t="n"/>
      <c r="J14" s="39" t="n"/>
      <c r="K14" s="39" t="n"/>
      <c r="L14" s="40">
        <f>IF($A14="","",J14+K14)</f>
        <v/>
      </c>
      <c r="M14" s="40">
        <f>IF($A14="","",SUMIFS('Kostenpositionen'!$K$2:$K$101,'Kostenpositionen'!$B$2:$B$101,$A14,'Kostenpositionen'!$C$2:$C$101,"Offene Kaltmiete"))</f>
        <v/>
      </c>
      <c r="N14" s="40">
        <f>IF($A14="","",SUMIFS('Kostenpositionen'!$K$2:$K$101,'Kostenpositionen'!$B$2:$B$101,$A14,'Kostenpositionen'!$C$2:$C$101,"Offene Nebenkosten"))</f>
        <v/>
      </c>
      <c r="O14" s="40">
        <f>IF($A14="","",SUMIFS('Kostenpositionen'!$K$2:$K$101,'Kostenpositionen'!$B$2:$B$101,$A14,'Kostenpositionen'!$C$2:$C$101,"Betriebskostennachzahlung"))</f>
        <v/>
      </c>
      <c r="P14" s="40">
        <f>IF($A14="","",SUMIFS('Kostenpositionen'!$K$2:$K$101,'Kostenpositionen'!$B$2:$B$101,$A14,'Kostenpositionen'!$C$2:$C$101,"Schadenskosten"))</f>
        <v/>
      </c>
      <c r="Q14" s="40">
        <f>IF($A14="","",SUMIFS('Kostenpositionen'!$K$2:$K$101,'Kostenpositionen'!$B$2:$B$101,$A14,'Kostenpositionen'!$C$2:$C$101,"Sonstige Forderungen"))</f>
        <v/>
      </c>
      <c r="R14" s="40">
        <f>IF($A14="","",SUM(M14:Q14))</f>
        <v/>
      </c>
      <c r="S14" s="40">
        <f>IF($A14="","",MAX(0,L14-R14))</f>
        <v/>
      </c>
      <c r="T14" s="8">
        <f>IF($A14="","",IF(R14=0,"Vollständige Auszahlung",IF(S14=0,"Vollständiger Einbehalt","Teilweise Auszahlung")))</f>
        <v/>
      </c>
      <c r="U14" s="37" t="n"/>
      <c r="V14" s="41">
        <f>IF(U14="","",U14+14)</f>
        <v/>
      </c>
      <c r="W14" s="3" t="n"/>
      <c r="X14" s="42">
        <f>IF($A14="","",IFERROR(R14/L14,0))</f>
        <v/>
      </c>
    </row>
    <row r="15">
      <c r="A15" s="2" t="n"/>
      <c r="B15" s="3" t="n"/>
      <c r="C15" s="3" t="n"/>
      <c r="D15" s="3" t="n"/>
      <c r="E15" s="2" t="n"/>
      <c r="F15" s="2" t="n"/>
      <c r="G15" s="37" t="n"/>
      <c r="H15" s="37" t="n"/>
      <c r="I15" s="38" t="n"/>
      <c r="J15" s="39" t="n"/>
      <c r="K15" s="39" t="n"/>
      <c r="L15" s="43">
        <f>IF($A15="","",J15+K15)</f>
        <v/>
      </c>
      <c r="M15" s="43">
        <f>IF($A15="","",SUMIFS('Kostenpositionen'!$K$2:$K$101,'Kostenpositionen'!$B$2:$B$101,$A15,'Kostenpositionen'!$C$2:$C$101,"Offene Kaltmiete"))</f>
        <v/>
      </c>
      <c r="N15" s="43">
        <f>IF($A15="","",SUMIFS('Kostenpositionen'!$K$2:$K$101,'Kostenpositionen'!$B$2:$B$101,$A15,'Kostenpositionen'!$C$2:$C$101,"Offene Nebenkosten"))</f>
        <v/>
      </c>
      <c r="O15" s="43">
        <f>IF($A15="","",SUMIFS('Kostenpositionen'!$K$2:$K$101,'Kostenpositionen'!$B$2:$B$101,$A15,'Kostenpositionen'!$C$2:$C$101,"Betriebskostennachzahlung"))</f>
        <v/>
      </c>
      <c r="P15" s="43">
        <f>IF($A15="","",SUMIFS('Kostenpositionen'!$K$2:$K$101,'Kostenpositionen'!$B$2:$B$101,$A15,'Kostenpositionen'!$C$2:$C$101,"Schadenskosten"))</f>
        <v/>
      </c>
      <c r="Q15" s="43">
        <f>IF($A15="","",SUMIFS('Kostenpositionen'!$K$2:$K$101,'Kostenpositionen'!$B$2:$B$101,$A15,'Kostenpositionen'!$C$2:$C$101,"Sonstige Forderungen"))</f>
        <v/>
      </c>
      <c r="R15" s="43">
        <f>IF($A15="","",SUM(M15:Q15))</f>
        <v/>
      </c>
      <c r="S15" s="43">
        <f>IF($A15="","",MAX(0,L15-R15))</f>
        <v/>
      </c>
      <c r="T15" s="12">
        <f>IF($A15="","",IF(R15=0,"Vollständige Auszahlung",IF(S15=0,"Vollständiger Einbehalt","Teilweise Auszahlung")))</f>
        <v/>
      </c>
      <c r="U15" s="37" t="n"/>
      <c r="V15" s="44">
        <f>IF(U15="","",U15+14)</f>
        <v/>
      </c>
      <c r="W15" s="3" t="n"/>
      <c r="X15" s="45">
        <f>IF($A15="","",IFERROR(R15/L15,0))</f>
        <v/>
      </c>
    </row>
    <row r="16">
      <c r="A16" s="2" t="n"/>
      <c r="B16" s="3" t="n"/>
      <c r="C16" s="3" t="n"/>
      <c r="D16" s="3" t="n"/>
      <c r="E16" s="2" t="n"/>
      <c r="F16" s="2" t="n"/>
      <c r="G16" s="37" t="n"/>
      <c r="H16" s="37" t="n"/>
      <c r="I16" s="38" t="n"/>
      <c r="J16" s="39" t="n"/>
      <c r="K16" s="39" t="n"/>
      <c r="L16" s="40">
        <f>IF($A16="","",J16+K16)</f>
        <v/>
      </c>
      <c r="M16" s="40">
        <f>IF($A16="","",SUMIFS('Kostenpositionen'!$K$2:$K$101,'Kostenpositionen'!$B$2:$B$101,$A16,'Kostenpositionen'!$C$2:$C$101,"Offene Kaltmiete"))</f>
        <v/>
      </c>
      <c r="N16" s="40">
        <f>IF($A16="","",SUMIFS('Kostenpositionen'!$K$2:$K$101,'Kostenpositionen'!$B$2:$B$101,$A16,'Kostenpositionen'!$C$2:$C$101,"Offene Nebenkosten"))</f>
        <v/>
      </c>
      <c r="O16" s="40">
        <f>IF($A16="","",SUMIFS('Kostenpositionen'!$K$2:$K$101,'Kostenpositionen'!$B$2:$B$101,$A16,'Kostenpositionen'!$C$2:$C$101,"Betriebskostennachzahlung"))</f>
        <v/>
      </c>
      <c r="P16" s="40">
        <f>IF($A16="","",SUMIFS('Kostenpositionen'!$K$2:$K$101,'Kostenpositionen'!$B$2:$B$101,$A16,'Kostenpositionen'!$C$2:$C$101,"Schadenskosten"))</f>
        <v/>
      </c>
      <c r="Q16" s="40">
        <f>IF($A16="","",SUMIFS('Kostenpositionen'!$K$2:$K$101,'Kostenpositionen'!$B$2:$B$101,$A16,'Kostenpositionen'!$C$2:$C$101,"Sonstige Forderungen"))</f>
        <v/>
      </c>
      <c r="R16" s="40">
        <f>IF($A16="","",SUM(M16:Q16))</f>
        <v/>
      </c>
      <c r="S16" s="40">
        <f>IF($A16="","",MAX(0,L16-R16))</f>
        <v/>
      </c>
      <c r="T16" s="8">
        <f>IF($A16="","",IF(R16=0,"Vollständige Auszahlung",IF(S16=0,"Vollständiger Einbehalt","Teilweise Auszahlung")))</f>
        <v/>
      </c>
      <c r="U16" s="37" t="n"/>
      <c r="V16" s="41">
        <f>IF(U16="","",U16+14)</f>
        <v/>
      </c>
      <c r="W16" s="3" t="n"/>
      <c r="X16" s="42">
        <f>IF($A16="","",IFERROR(R16/L16,0))</f>
        <v/>
      </c>
    </row>
    <row r="17">
      <c r="A17" s="2" t="n"/>
      <c r="B17" s="3" t="n"/>
      <c r="C17" s="3" t="n"/>
      <c r="D17" s="3" t="n"/>
      <c r="E17" s="2" t="n"/>
      <c r="F17" s="2" t="n"/>
      <c r="G17" s="37" t="n"/>
      <c r="H17" s="37" t="n"/>
      <c r="I17" s="38" t="n"/>
      <c r="J17" s="39" t="n"/>
      <c r="K17" s="39" t="n"/>
      <c r="L17" s="43">
        <f>IF($A17="","",J17+K17)</f>
        <v/>
      </c>
      <c r="M17" s="43">
        <f>IF($A17="","",SUMIFS('Kostenpositionen'!$K$2:$K$101,'Kostenpositionen'!$B$2:$B$101,$A17,'Kostenpositionen'!$C$2:$C$101,"Offene Kaltmiete"))</f>
        <v/>
      </c>
      <c r="N17" s="43">
        <f>IF($A17="","",SUMIFS('Kostenpositionen'!$K$2:$K$101,'Kostenpositionen'!$B$2:$B$101,$A17,'Kostenpositionen'!$C$2:$C$101,"Offene Nebenkosten"))</f>
        <v/>
      </c>
      <c r="O17" s="43">
        <f>IF($A17="","",SUMIFS('Kostenpositionen'!$K$2:$K$101,'Kostenpositionen'!$B$2:$B$101,$A17,'Kostenpositionen'!$C$2:$C$101,"Betriebskostennachzahlung"))</f>
        <v/>
      </c>
      <c r="P17" s="43">
        <f>IF($A17="","",SUMIFS('Kostenpositionen'!$K$2:$K$101,'Kostenpositionen'!$B$2:$B$101,$A17,'Kostenpositionen'!$C$2:$C$101,"Schadenskosten"))</f>
        <v/>
      </c>
      <c r="Q17" s="43">
        <f>IF($A17="","",SUMIFS('Kostenpositionen'!$K$2:$K$101,'Kostenpositionen'!$B$2:$B$101,$A17,'Kostenpositionen'!$C$2:$C$101,"Sonstige Forderungen"))</f>
        <v/>
      </c>
      <c r="R17" s="43">
        <f>IF($A17="","",SUM(M17:Q17))</f>
        <v/>
      </c>
      <c r="S17" s="43">
        <f>IF($A17="","",MAX(0,L17-R17))</f>
        <v/>
      </c>
      <c r="T17" s="12">
        <f>IF($A17="","",IF(R17=0,"Vollständige Auszahlung",IF(S17=0,"Vollständiger Einbehalt","Teilweise Auszahlung")))</f>
        <v/>
      </c>
      <c r="U17" s="37" t="n"/>
      <c r="V17" s="44">
        <f>IF(U17="","",U17+14)</f>
        <v/>
      </c>
      <c r="W17" s="3" t="n"/>
      <c r="X17" s="45">
        <f>IF($A17="","",IFERROR(R17/L17,0))</f>
        <v/>
      </c>
    </row>
    <row r="18">
      <c r="A18" s="2" t="n"/>
      <c r="B18" s="3" t="n"/>
      <c r="C18" s="3" t="n"/>
      <c r="D18" s="3" t="n"/>
      <c r="E18" s="2" t="n"/>
      <c r="F18" s="2" t="n"/>
      <c r="G18" s="37" t="n"/>
      <c r="H18" s="37" t="n"/>
      <c r="I18" s="38" t="n"/>
      <c r="J18" s="39" t="n"/>
      <c r="K18" s="39" t="n"/>
      <c r="L18" s="40">
        <f>IF($A18="","",J18+K18)</f>
        <v/>
      </c>
      <c r="M18" s="40">
        <f>IF($A18="","",SUMIFS('Kostenpositionen'!$K$2:$K$101,'Kostenpositionen'!$B$2:$B$101,$A18,'Kostenpositionen'!$C$2:$C$101,"Offene Kaltmiete"))</f>
        <v/>
      </c>
      <c r="N18" s="40">
        <f>IF($A18="","",SUMIFS('Kostenpositionen'!$K$2:$K$101,'Kostenpositionen'!$B$2:$B$101,$A18,'Kostenpositionen'!$C$2:$C$101,"Offene Nebenkosten"))</f>
        <v/>
      </c>
      <c r="O18" s="40">
        <f>IF($A18="","",SUMIFS('Kostenpositionen'!$K$2:$K$101,'Kostenpositionen'!$B$2:$B$101,$A18,'Kostenpositionen'!$C$2:$C$101,"Betriebskostennachzahlung"))</f>
        <v/>
      </c>
      <c r="P18" s="40">
        <f>IF($A18="","",SUMIFS('Kostenpositionen'!$K$2:$K$101,'Kostenpositionen'!$B$2:$B$101,$A18,'Kostenpositionen'!$C$2:$C$101,"Schadenskosten"))</f>
        <v/>
      </c>
      <c r="Q18" s="40">
        <f>IF($A18="","",SUMIFS('Kostenpositionen'!$K$2:$K$101,'Kostenpositionen'!$B$2:$B$101,$A18,'Kostenpositionen'!$C$2:$C$101,"Sonstige Forderungen"))</f>
        <v/>
      </c>
      <c r="R18" s="40">
        <f>IF($A18="","",SUM(M18:Q18))</f>
        <v/>
      </c>
      <c r="S18" s="40">
        <f>IF($A18="","",MAX(0,L18-R18))</f>
        <v/>
      </c>
      <c r="T18" s="8">
        <f>IF($A18="","",IF(R18=0,"Vollständige Auszahlung",IF(S18=0,"Vollständiger Einbehalt","Teilweise Auszahlung")))</f>
        <v/>
      </c>
      <c r="U18" s="37" t="n"/>
      <c r="V18" s="41">
        <f>IF(U18="","",U18+14)</f>
        <v/>
      </c>
      <c r="W18" s="3" t="n"/>
      <c r="X18" s="42">
        <f>IF($A18="","",IFERROR(R18/L18,0))</f>
        <v/>
      </c>
    </row>
    <row r="19">
      <c r="A19" s="2" t="n"/>
      <c r="B19" s="3" t="n"/>
      <c r="C19" s="3" t="n"/>
      <c r="D19" s="3" t="n"/>
      <c r="E19" s="2" t="n"/>
      <c r="F19" s="2" t="n"/>
      <c r="G19" s="37" t="n"/>
      <c r="H19" s="37" t="n"/>
      <c r="I19" s="38" t="n"/>
      <c r="J19" s="39" t="n"/>
      <c r="K19" s="39" t="n"/>
      <c r="L19" s="43">
        <f>IF($A19="","",J19+K19)</f>
        <v/>
      </c>
      <c r="M19" s="43">
        <f>IF($A19="","",SUMIFS('Kostenpositionen'!$K$2:$K$101,'Kostenpositionen'!$B$2:$B$101,$A19,'Kostenpositionen'!$C$2:$C$101,"Offene Kaltmiete"))</f>
        <v/>
      </c>
      <c r="N19" s="43">
        <f>IF($A19="","",SUMIFS('Kostenpositionen'!$K$2:$K$101,'Kostenpositionen'!$B$2:$B$101,$A19,'Kostenpositionen'!$C$2:$C$101,"Offene Nebenkosten"))</f>
        <v/>
      </c>
      <c r="O19" s="43">
        <f>IF($A19="","",SUMIFS('Kostenpositionen'!$K$2:$K$101,'Kostenpositionen'!$B$2:$B$101,$A19,'Kostenpositionen'!$C$2:$C$101,"Betriebskostennachzahlung"))</f>
        <v/>
      </c>
      <c r="P19" s="43">
        <f>IF($A19="","",SUMIFS('Kostenpositionen'!$K$2:$K$101,'Kostenpositionen'!$B$2:$B$101,$A19,'Kostenpositionen'!$C$2:$C$101,"Schadenskosten"))</f>
        <v/>
      </c>
      <c r="Q19" s="43">
        <f>IF($A19="","",SUMIFS('Kostenpositionen'!$K$2:$K$101,'Kostenpositionen'!$B$2:$B$101,$A19,'Kostenpositionen'!$C$2:$C$101,"Sonstige Forderungen"))</f>
        <v/>
      </c>
      <c r="R19" s="43">
        <f>IF($A19="","",SUM(M19:Q19))</f>
        <v/>
      </c>
      <c r="S19" s="43">
        <f>IF($A19="","",MAX(0,L19-R19))</f>
        <v/>
      </c>
      <c r="T19" s="12">
        <f>IF($A19="","",IF(R19=0,"Vollständige Auszahlung",IF(S19=0,"Vollständiger Einbehalt","Teilweise Auszahlung")))</f>
        <v/>
      </c>
      <c r="U19" s="37" t="n"/>
      <c r="V19" s="44">
        <f>IF(U19="","",U19+14)</f>
        <v/>
      </c>
      <c r="W19" s="3" t="n"/>
      <c r="X19" s="45">
        <f>IF($A19="","",IFERROR(R19/L19,0))</f>
        <v/>
      </c>
    </row>
    <row r="20">
      <c r="A20" s="2" t="n"/>
      <c r="B20" s="3" t="n"/>
      <c r="C20" s="3" t="n"/>
      <c r="D20" s="3" t="n"/>
      <c r="E20" s="2" t="n"/>
      <c r="F20" s="2" t="n"/>
      <c r="G20" s="37" t="n"/>
      <c r="H20" s="37" t="n"/>
      <c r="I20" s="38" t="n"/>
      <c r="J20" s="39" t="n"/>
      <c r="K20" s="39" t="n"/>
      <c r="L20" s="40">
        <f>IF($A20="","",J20+K20)</f>
        <v/>
      </c>
      <c r="M20" s="40">
        <f>IF($A20="","",SUMIFS('Kostenpositionen'!$K$2:$K$101,'Kostenpositionen'!$B$2:$B$101,$A20,'Kostenpositionen'!$C$2:$C$101,"Offene Kaltmiete"))</f>
        <v/>
      </c>
      <c r="N20" s="40">
        <f>IF($A20="","",SUMIFS('Kostenpositionen'!$K$2:$K$101,'Kostenpositionen'!$B$2:$B$101,$A20,'Kostenpositionen'!$C$2:$C$101,"Offene Nebenkosten"))</f>
        <v/>
      </c>
      <c r="O20" s="40">
        <f>IF($A20="","",SUMIFS('Kostenpositionen'!$K$2:$K$101,'Kostenpositionen'!$B$2:$B$101,$A20,'Kostenpositionen'!$C$2:$C$101,"Betriebskostennachzahlung"))</f>
        <v/>
      </c>
      <c r="P20" s="40">
        <f>IF($A20="","",SUMIFS('Kostenpositionen'!$K$2:$K$101,'Kostenpositionen'!$B$2:$B$101,$A20,'Kostenpositionen'!$C$2:$C$101,"Schadenskosten"))</f>
        <v/>
      </c>
      <c r="Q20" s="40">
        <f>IF($A20="","",SUMIFS('Kostenpositionen'!$K$2:$K$101,'Kostenpositionen'!$B$2:$B$101,$A20,'Kostenpositionen'!$C$2:$C$101,"Sonstige Forderungen"))</f>
        <v/>
      </c>
      <c r="R20" s="40">
        <f>IF($A20="","",SUM(M20:Q20))</f>
        <v/>
      </c>
      <c r="S20" s="40">
        <f>IF($A20="","",MAX(0,L20-R20))</f>
        <v/>
      </c>
      <c r="T20" s="8">
        <f>IF($A20="","",IF(R20=0,"Vollständige Auszahlung",IF(S20=0,"Vollständiger Einbehalt","Teilweise Auszahlung")))</f>
        <v/>
      </c>
      <c r="U20" s="37" t="n"/>
      <c r="V20" s="41">
        <f>IF(U20="","",U20+14)</f>
        <v/>
      </c>
      <c r="W20" s="3" t="n"/>
      <c r="X20" s="42">
        <f>IF($A20="","",IFERROR(R20/L20,0))</f>
        <v/>
      </c>
    </row>
    <row r="21">
      <c r="A21" s="2" t="n"/>
      <c r="B21" s="3" t="n"/>
      <c r="C21" s="3" t="n"/>
      <c r="D21" s="3" t="n"/>
      <c r="E21" s="2" t="n"/>
      <c r="F21" s="2" t="n"/>
      <c r="G21" s="37" t="n"/>
      <c r="H21" s="37" t="n"/>
      <c r="I21" s="38" t="n"/>
      <c r="J21" s="39" t="n"/>
      <c r="K21" s="39" t="n"/>
      <c r="L21" s="43">
        <f>IF($A21="","",J21+K21)</f>
        <v/>
      </c>
      <c r="M21" s="43">
        <f>IF($A21="","",SUMIFS('Kostenpositionen'!$K$2:$K$101,'Kostenpositionen'!$B$2:$B$101,$A21,'Kostenpositionen'!$C$2:$C$101,"Offene Kaltmiete"))</f>
        <v/>
      </c>
      <c r="N21" s="43">
        <f>IF($A21="","",SUMIFS('Kostenpositionen'!$K$2:$K$101,'Kostenpositionen'!$B$2:$B$101,$A21,'Kostenpositionen'!$C$2:$C$101,"Offene Nebenkosten"))</f>
        <v/>
      </c>
      <c r="O21" s="43">
        <f>IF($A21="","",SUMIFS('Kostenpositionen'!$K$2:$K$101,'Kostenpositionen'!$B$2:$B$101,$A21,'Kostenpositionen'!$C$2:$C$101,"Betriebskostennachzahlung"))</f>
        <v/>
      </c>
      <c r="P21" s="43">
        <f>IF($A21="","",SUMIFS('Kostenpositionen'!$K$2:$K$101,'Kostenpositionen'!$B$2:$B$101,$A21,'Kostenpositionen'!$C$2:$C$101,"Schadenskosten"))</f>
        <v/>
      </c>
      <c r="Q21" s="43">
        <f>IF($A21="","",SUMIFS('Kostenpositionen'!$K$2:$K$101,'Kostenpositionen'!$B$2:$B$101,$A21,'Kostenpositionen'!$C$2:$C$101,"Sonstige Forderungen"))</f>
        <v/>
      </c>
      <c r="R21" s="43">
        <f>IF($A21="","",SUM(M21:Q21))</f>
        <v/>
      </c>
      <c r="S21" s="43">
        <f>IF($A21="","",MAX(0,L21-R21))</f>
        <v/>
      </c>
      <c r="T21" s="12">
        <f>IF($A21="","",IF(R21=0,"Vollständige Auszahlung",IF(S21=0,"Vollständiger Einbehalt","Teilweise Auszahlung")))</f>
        <v/>
      </c>
      <c r="U21" s="37" t="n"/>
      <c r="V21" s="44">
        <f>IF(U21="","",U21+14)</f>
        <v/>
      </c>
      <c r="W21" s="3" t="n"/>
      <c r="X21" s="45">
        <f>IF($A21="","",IFERROR(R21/L21,0))</f>
        <v/>
      </c>
    </row>
    <row r="22">
      <c r="A22" s="2" t="n"/>
      <c r="B22" s="3" t="n"/>
      <c r="C22" s="3" t="n"/>
      <c r="D22" s="3" t="n"/>
      <c r="E22" s="2" t="n"/>
      <c r="F22" s="2" t="n"/>
      <c r="G22" s="37" t="n"/>
      <c r="H22" s="37" t="n"/>
      <c r="I22" s="38" t="n"/>
      <c r="J22" s="39" t="n"/>
      <c r="K22" s="39" t="n"/>
      <c r="L22" s="40">
        <f>IF($A22="","",J22+K22)</f>
        <v/>
      </c>
      <c r="M22" s="40">
        <f>IF($A22="","",SUMIFS('Kostenpositionen'!$K$2:$K$101,'Kostenpositionen'!$B$2:$B$101,$A22,'Kostenpositionen'!$C$2:$C$101,"Offene Kaltmiete"))</f>
        <v/>
      </c>
      <c r="N22" s="40">
        <f>IF($A22="","",SUMIFS('Kostenpositionen'!$K$2:$K$101,'Kostenpositionen'!$B$2:$B$101,$A22,'Kostenpositionen'!$C$2:$C$101,"Offene Nebenkosten"))</f>
        <v/>
      </c>
      <c r="O22" s="40">
        <f>IF($A22="","",SUMIFS('Kostenpositionen'!$K$2:$K$101,'Kostenpositionen'!$B$2:$B$101,$A22,'Kostenpositionen'!$C$2:$C$101,"Betriebskostennachzahlung"))</f>
        <v/>
      </c>
      <c r="P22" s="40">
        <f>IF($A22="","",SUMIFS('Kostenpositionen'!$K$2:$K$101,'Kostenpositionen'!$B$2:$B$101,$A22,'Kostenpositionen'!$C$2:$C$101,"Schadenskosten"))</f>
        <v/>
      </c>
      <c r="Q22" s="40">
        <f>IF($A22="","",SUMIFS('Kostenpositionen'!$K$2:$K$101,'Kostenpositionen'!$B$2:$B$101,$A22,'Kostenpositionen'!$C$2:$C$101,"Sonstige Forderungen"))</f>
        <v/>
      </c>
      <c r="R22" s="40">
        <f>IF($A22="","",SUM(M22:Q22))</f>
        <v/>
      </c>
      <c r="S22" s="40">
        <f>IF($A22="","",MAX(0,L22-R22))</f>
        <v/>
      </c>
      <c r="T22" s="8">
        <f>IF($A22="","",IF(R22=0,"Vollständige Auszahlung",IF(S22=0,"Vollständiger Einbehalt","Teilweise Auszahlung")))</f>
        <v/>
      </c>
      <c r="U22" s="37" t="n"/>
      <c r="V22" s="41">
        <f>IF(U22="","",U22+14)</f>
        <v/>
      </c>
      <c r="W22" s="3" t="n"/>
      <c r="X22" s="42">
        <f>IF($A22="","",IFERROR(R22/L22,0))</f>
        <v/>
      </c>
    </row>
    <row r="23">
      <c r="A23" s="2" t="n"/>
      <c r="B23" s="3" t="n"/>
      <c r="C23" s="3" t="n"/>
      <c r="D23" s="3" t="n"/>
      <c r="E23" s="2" t="n"/>
      <c r="F23" s="2" t="n"/>
      <c r="G23" s="37" t="n"/>
      <c r="H23" s="37" t="n"/>
      <c r="I23" s="38" t="n"/>
      <c r="J23" s="39" t="n"/>
      <c r="K23" s="39" t="n"/>
      <c r="L23" s="43">
        <f>IF($A23="","",J23+K23)</f>
        <v/>
      </c>
      <c r="M23" s="43">
        <f>IF($A23="","",SUMIFS('Kostenpositionen'!$K$2:$K$101,'Kostenpositionen'!$B$2:$B$101,$A23,'Kostenpositionen'!$C$2:$C$101,"Offene Kaltmiete"))</f>
        <v/>
      </c>
      <c r="N23" s="43">
        <f>IF($A23="","",SUMIFS('Kostenpositionen'!$K$2:$K$101,'Kostenpositionen'!$B$2:$B$101,$A23,'Kostenpositionen'!$C$2:$C$101,"Offene Nebenkosten"))</f>
        <v/>
      </c>
      <c r="O23" s="43">
        <f>IF($A23="","",SUMIFS('Kostenpositionen'!$K$2:$K$101,'Kostenpositionen'!$B$2:$B$101,$A23,'Kostenpositionen'!$C$2:$C$101,"Betriebskostennachzahlung"))</f>
        <v/>
      </c>
      <c r="P23" s="43">
        <f>IF($A23="","",SUMIFS('Kostenpositionen'!$K$2:$K$101,'Kostenpositionen'!$B$2:$B$101,$A23,'Kostenpositionen'!$C$2:$C$101,"Schadenskosten"))</f>
        <v/>
      </c>
      <c r="Q23" s="43">
        <f>IF($A23="","",SUMIFS('Kostenpositionen'!$K$2:$K$101,'Kostenpositionen'!$B$2:$B$101,$A23,'Kostenpositionen'!$C$2:$C$101,"Sonstige Forderungen"))</f>
        <v/>
      </c>
      <c r="R23" s="43">
        <f>IF($A23="","",SUM(M23:Q23))</f>
        <v/>
      </c>
      <c r="S23" s="43">
        <f>IF($A23="","",MAX(0,L23-R23))</f>
        <v/>
      </c>
      <c r="T23" s="12">
        <f>IF($A23="","",IF(R23=0,"Vollständige Auszahlung",IF(S23=0,"Vollständiger Einbehalt","Teilweise Auszahlung")))</f>
        <v/>
      </c>
      <c r="U23" s="37" t="n"/>
      <c r="V23" s="44">
        <f>IF(U23="","",U23+14)</f>
        <v/>
      </c>
      <c r="W23" s="3" t="n"/>
      <c r="X23" s="45">
        <f>IF($A23="","",IFERROR(R23/L23,0))</f>
        <v/>
      </c>
    </row>
    <row r="24">
      <c r="A24" s="2" t="n"/>
      <c r="B24" s="3" t="n"/>
      <c r="C24" s="3" t="n"/>
      <c r="D24" s="3" t="n"/>
      <c r="E24" s="2" t="n"/>
      <c r="F24" s="2" t="n"/>
      <c r="G24" s="37" t="n"/>
      <c r="H24" s="37" t="n"/>
      <c r="I24" s="38" t="n"/>
      <c r="J24" s="39" t="n"/>
      <c r="K24" s="39" t="n"/>
      <c r="L24" s="40">
        <f>IF($A24="","",J24+K24)</f>
        <v/>
      </c>
      <c r="M24" s="40">
        <f>IF($A24="","",SUMIFS('Kostenpositionen'!$K$2:$K$101,'Kostenpositionen'!$B$2:$B$101,$A24,'Kostenpositionen'!$C$2:$C$101,"Offene Kaltmiete"))</f>
        <v/>
      </c>
      <c r="N24" s="40">
        <f>IF($A24="","",SUMIFS('Kostenpositionen'!$K$2:$K$101,'Kostenpositionen'!$B$2:$B$101,$A24,'Kostenpositionen'!$C$2:$C$101,"Offene Nebenkosten"))</f>
        <v/>
      </c>
      <c r="O24" s="40">
        <f>IF($A24="","",SUMIFS('Kostenpositionen'!$K$2:$K$101,'Kostenpositionen'!$B$2:$B$101,$A24,'Kostenpositionen'!$C$2:$C$101,"Betriebskostennachzahlung"))</f>
        <v/>
      </c>
      <c r="P24" s="40">
        <f>IF($A24="","",SUMIFS('Kostenpositionen'!$K$2:$K$101,'Kostenpositionen'!$B$2:$B$101,$A24,'Kostenpositionen'!$C$2:$C$101,"Schadenskosten"))</f>
        <v/>
      </c>
      <c r="Q24" s="40">
        <f>IF($A24="","",SUMIFS('Kostenpositionen'!$K$2:$K$101,'Kostenpositionen'!$B$2:$B$101,$A24,'Kostenpositionen'!$C$2:$C$101,"Sonstige Forderungen"))</f>
        <v/>
      </c>
      <c r="R24" s="40">
        <f>IF($A24="","",SUM(M24:Q24))</f>
        <v/>
      </c>
      <c r="S24" s="40">
        <f>IF($A24="","",MAX(0,L24-R24))</f>
        <v/>
      </c>
      <c r="T24" s="8">
        <f>IF($A24="","",IF(R24=0,"Vollständige Auszahlung",IF(S24=0,"Vollständiger Einbehalt","Teilweise Auszahlung")))</f>
        <v/>
      </c>
      <c r="U24" s="37" t="n"/>
      <c r="V24" s="41">
        <f>IF(U24="","",U24+14)</f>
        <v/>
      </c>
      <c r="W24" s="3" t="n"/>
      <c r="X24" s="42">
        <f>IF($A24="","",IFERROR(R24/L24,0))</f>
        <v/>
      </c>
    </row>
    <row r="25">
      <c r="A25" s="2" t="n"/>
      <c r="B25" s="3" t="n"/>
      <c r="C25" s="3" t="n"/>
      <c r="D25" s="3" t="n"/>
      <c r="E25" s="2" t="n"/>
      <c r="F25" s="2" t="n"/>
      <c r="G25" s="37" t="n"/>
      <c r="H25" s="37" t="n"/>
      <c r="I25" s="38" t="n"/>
      <c r="J25" s="39" t="n"/>
      <c r="K25" s="39" t="n"/>
      <c r="L25" s="43">
        <f>IF($A25="","",J25+K25)</f>
        <v/>
      </c>
      <c r="M25" s="43">
        <f>IF($A25="","",SUMIFS('Kostenpositionen'!$K$2:$K$101,'Kostenpositionen'!$B$2:$B$101,$A25,'Kostenpositionen'!$C$2:$C$101,"Offene Kaltmiete"))</f>
        <v/>
      </c>
      <c r="N25" s="43">
        <f>IF($A25="","",SUMIFS('Kostenpositionen'!$K$2:$K$101,'Kostenpositionen'!$B$2:$B$101,$A25,'Kostenpositionen'!$C$2:$C$101,"Offene Nebenkosten"))</f>
        <v/>
      </c>
      <c r="O25" s="43">
        <f>IF($A25="","",SUMIFS('Kostenpositionen'!$K$2:$K$101,'Kostenpositionen'!$B$2:$B$101,$A25,'Kostenpositionen'!$C$2:$C$101,"Betriebskostennachzahlung"))</f>
        <v/>
      </c>
      <c r="P25" s="43">
        <f>IF($A25="","",SUMIFS('Kostenpositionen'!$K$2:$K$101,'Kostenpositionen'!$B$2:$B$101,$A25,'Kostenpositionen'!$C$2:$C$101,"Schadenskosten"))</f>
        <v/>
      </c>
      <c r="Q25" s="43">
        <f>IF($A25="","",SUMIFS('Kostenpositionen'!$K$2:$K$101,'Kostenpositionen'!$B$2:$B$101,$A25,'Kostenpositionen'!$C$2:$C$101,"Sonstige Forderungen"))</f>
        <v/>
      </c>
      <c r="R25" s="43">
        <f>IF($A25="","",SUM(M25:Q25))</f>
        <v/>
      </c>
      <c r="S25" s="43">
        <f>IF($A25="","",MAX(0,L25-R25))</f>
        <v/>
      </c>
      <c r="T25" s="12">
        <f>IF($A25="","",IF(R25=0,"Vollständige Auszahlung",IF(S25=0,"Vollständiger Einbehalt","Teilweise Auszahlung")))</f>
        <v/>
      </c>
      <c r="U25" s="37" t="n"/>
      <c r="V25" s="44">
        <f>IF(U25="","",U25+14)</f>
        <v/>
      </c>
      <c r="W25" s="3" t="n"/>
      <c r="X25" s="45">
        <f>IF($A25="","",IFERROR(R25/L25,0))</f>
        <v/>
      </c>
    </row>
    <row r="26">
      <c r="A26" s="2" t="n"/>
      <c r="B26" s="3" t="n"/>
      <c r="C26" s="3" t="n"/>
      <c r="D26" s="3" t="n"/>
      <c r="E26" s="2" t="n"/>
      <c r="F26" s="2" t="n"/>
      <c r="G26" s="37" t="n"/>
      <c r="H26" s="37" t="n"/>
      <c r="I26" s="38" t="n"/>
      <c r="J26" s="39" t="n"/>
      <c r="K26" s="39" t="n"/>
      <c r="L26" s="40">
        <f>IF($A26="","",J26+K26)</f>
        <v/>
      </c>
      <c r="M26" s="40">
        <f>IF($A26="","",SUMIFS('Kostenpositionen'!$K$2:$K$101,'Kostenpositionen'!$B$2:$B$101,$A26,'Kostenpositionen'!$C$2:$C$101,"Offene Kaltmiete"))</f>
        <v/>
      </c>
      <c r="N26" s="40">
        <f>IF($A26="","",SUMIFS('Kostenpositionen'!$K$2:$K$101,'Kostenpositionen'!$B$2:$B$101,$A26,'Kostenpositionen'!$C$2:$C$101,"Offene Nebenkosten"))</f>
        <v/>
      </c>
      <c r="O26" s="40">
        <f>IF($A26="","",SUMIFS('Kostenpositionen'!$K$2:$K$101,'Kostenpositionen'!$B$2:$B$101,$A26,'Kostenpositionen'!$C$2:$C$101,"Betriebskostennachzahlung"))</f>
        <v/>
      </c>
      <c r="P26" s="40">
        <f>IF($A26="","",SUMIFS('Kostenpositionen'!$K$2:$K$101,'Kostenpositionen'!$B$2:$B$101,$A26,'Kostenpositionen'!$C$2:$C$101,"Schadenskosten"))</f>
        <v/>
      </c>
      <c r="Q26" s="40">
        <f>IF($A26="","",SUMIFS('Kostenpositionen'!$K$2:$K$101,'Kostenpositionen'!$B$2:$B$101,$A26,'Kostenpositionen'!$C$2:$C$101,"Sonstige Forderungen"))</f>
        <v/>
      </c>
      <c r="R26" s="40">
        <f>IF($A26="","",SUM(M26:Q26))</f>
        <v/>
      </c>
      <c r="S26" s="40">
        <f>IF($A26="","",MAX(0,L26-R26))</f>
        <v/>
      </c>
      <c r="T26" s="8">
        <f>IF($A26="","",IF(R26=0,"Vollständige Auszahlung",IF(S26=0,"Vollständiger Einbehalt","Teilweise Auszahlung")))</f>
        <v/>
      </c>
      <c r="U26" s="37" t="n"/>
      <c r="V26" s="41">
        <f>IF(U26="","",U26+14)</f>
        <v/>
      </c>
      <c r="W26" s="3" t="n"/>
      <c r="X26" s="42">
        <f>IF($A26="","",IFERROR(R26/L26,0))</f>
        <v/>
      </c>
    </row>
    <row r="27">
      <c r="A27" s="2" t="n"/>
      <c r="B27" s="3" t="n"/>
      <c r="C27" s="3" t="n"/>
      <c r="D27" s="3" t="n"/>
      <c r="E27" s="2" t="n"/>
      <c r="F27" s="2" t="n"/>
      <c r="G27" s="37" t="n"/>
      <c r="H27" s="37" t="n"/>
      <c r="I27" s="38" t="n"/>
      <c r="J27" s="39" t="n"/>
      <c r="K27" s="39" t="n"/>
      <c r="L27" s="43">
        <f>IF($A27="","",J27+K27)</f>
        <v/>
      </c>
      <c r="M27" s="43">
        <f>IF($A27="","",SUMIFS('Kostenpositionen'!$K$2:$K$101,'Kostenpositionen'!$B$2:$B$101,$A27,'Kostenpositionen'!$C$2:$C$101,"Offene Kaltmiete"))</f>
        <v/>
      </c>
      <c r="N27" s="43">
        <f>IF($A27="","",SUMIFS('Kostenpositionen'!$K$2:$K$101,'Kostenpositionen'!$B$2:$B$101,$A27,'Kostenpositionen'!$C$2:$C$101,"Offene Nebenkosten"))</f>
        <v/>
      </c>
      <c r="O27" s="43">
        <f>IF($A27="","",SUMIFS('Kostenpositionen'!$K$2:$K$101,'Kostenpositionen'!$B$2:$B$101,$A27,'Kostenpositionen'!$C$2:$C$101,"Betriebskostennachzahlung"))</f>
        <v/>
      </c>
      <c r="P27" s="43">
        <f>IF($A27="","",SUMIFS('Kostenpositionen'!$K$2:$K$101,'Kostenpositionen'!$B$2:$B$101,$A27,'Kostenpositionen'!$C$2:$C$101,"Schadenskosten"))</f>
        <v/>
      </c>
      <c r="Q27" s="43">
        <f>IF($A27="","",SUMIFS('Kostenpositionen'!$K$2:$K$101,'Kostenpositionen'!$B$2:$B$101,$A27,'Kostenpositionen'!$C$2:$C$101,"Sonstige Forderungen"))</f>
        <v/>
      </c>
      <c r="R27" s="43">
        <f>IF($A27="","",SUM(M27:Q27))</f>
        <v/>
      </c>
      <c r="S27" s="43">
        <f>IF($A27="","",MAX(0,L27-R27))</f>
        <v/>
      </c>
      <c r="T27" s="12">
        <f>IF($A27="","",IF(R27=0,"Vollständige Auszahlung",IF(S27=0,"Vollständiger Einbehalt","Teilweise Auszahlung")))</f>
        <v/>
      </c>
      <c r="U27" s="37" t="n"/>
      <c r="V27" s="44">
        <f>IF(U27="","",U27+14)</f>
        <v/>
      </c>
      <c r="W27" s="3" t="n"/>
      <c r="X27" s="45">
        <f>IF($A27="","",IFERROR(R27/L27,0))</f>
        <v/>
      </c>
    </row>
    <row r="28">
      <c r="A28" s="2" t="n"/>
      <c r="B28" s="3" t="n"/>
      <c r="C28" s="3" t="n"/>
      <c r="D28" s="3" t="n"/>
      <c r="E28" s="2" t="n"/>
      <c r="F28" s="2" t="n"/>
      <c r="G28" s="37" t="n"/>
      <c r="H28" s="37" t="n"/>
      <c r="I28" s="38" t="n"/>
      <c r="J28" s="39" t="n"/>
      <c r="K28" s="39" t="n"/>
      <c r="L28" s="40">
        <f>IF($A28="","",J28+K28)</f>
        <v/>
      </c>
      <c r="M28" s="40">
        <f>IF($A28="","",SUMIFS('Kostenpositionen'!$K$2:$K$101,'Kostenpositionen'!$B$2:$B$101,$A28,'Kostenpositionen'!$C$2:$C$101,"Offene Kaltmiete"))</f>
        <v/>
      </c>
      <c r="N28" s="40">
        <f>IF($A28="","",SUMIFS('Kostenpositionen'!$K$2:$K$101,'Kostenpositionen'!$B$2:$B$101,$A28,'Kostenpositionen'!$C$2:$C$101,"Offene Nebenkosten"))</f>
        <v/>
      </c>
      <c r="O28" s="40">
        <f>IF($A28="","",SUMIFS('Kostenpositionen'!$K$2:$K$101,'Kostenpositionen'!$B$2:$B$101,$A28,'Kostenpositionen'!$C$2:$C$101,"Betriebskostennachzahlung"))</f>
        <v/>
      </c>
      <c r="P28" s="40">
        <f>IF($A28="","",SUMIFS('Kostenpositionen'!$K$2:$K$101,'Kostenpositionen'!$B$2:$B$101,$A28,'Kostenpositionen'!$C$2:$C$101,"Schadenskosten"))</f>
        <v/>
      </c>
      <c r="Q28" s="40">
        <f>IF($A28="","",SUMIFS('Kostenpositionen'!$K$2:$K$101,'Kostenpositionen'!$B$2:$B$101,$A28,'Kostenpositionen'!$C$2:$C$101,"Sonstige Forderungen"))</f>
        <v/>
      </c>
      <c r="R28" s="40">
        <f>IF($A28="","",SUM(M28:Q28))</f>
        <v/>
      </c>
      <c r="S28" s="40">
        <f>IF($A28="","",MAX(0,L28-R28))</f>
        <v/>
      </c>
      <c r="T28" s="8">
        <f>IF($A28="","",IF(R28=0,"Vollständige Auszahlung",IF(S28=0,"Vollständiger Einbehalt","Teilweise Auszahlung")))</f>
        <v/>
      </c>
      <c r="U28" s="37" t="n"/>
      <c r="V28" s="41">
        <f>IF(U28="","",U28+14)</f>
        <v/>
      </c>
      <c r="W28" s="3" t="n"/>
      <c r="X28" s="42">
        <f>IF($A28="","",IFERROR(R28/L28,0))</f>
        <v/>
      </c>
    </row>
    <row r="29">
      <c r="A29" s="2" t="n"/>
      <c r="B29" s="3" t="n"/>
      <c r="C29" s="3" t="n"/>
      <c r="D29" s="3" t="n"/>
      <c r="E29" s="2" t="n"/>
      <c r="F29" s="2" t="n"/>
      <c r="G29" s="37" t="n"/>
      <c r="H29" s="37" t="n"/>
      <c r="I29" s="38" t="n"/>
      <c r="J29" s="39" t="n"/>
      <c r="K29" s="39" t="n"/>
      <c r="L29" s="43">
        <f>IF($A29="","",J29+K29)</f>
        <v/>
      </c>
      <c r="M29" s="43">
        <f>IF($A29="","",SUMIFS('Kostenpositionen'!$K$2:$K$101,'Kostenpositionen'!$B$2:$B$101,$A29,'Kostenpositionen'!$C$2:$C$101,"Offene Kaltmiete"))</f>
        <v/>
      </c>
      <c r="N29" s="43">
        <f>IF($A29="","",SUMIFS('Kostenpositionen'!$K$2:$K$101,'Kostenpositionen'!$B$2:$B$101,$A29,'Kostenpositionen'!$C$2:$C$101,"Offene Nebenkosten"))</f>
        <v/>
      </c>
      <c r="O29" s="43">
        <f>IF($A29="","",SUMIFS('Kostenpositionen'!$K$2:$K$101,'Kostenpositionen'!$B$2:$B$101,$A29,'Kostenpositionen'!$C$2:$C$101,"Betriebskostennachzahlung"))</f>
        <v/>
      </c>
      <c r="P29" s="43">
        <f>IF($A29="","",SUMIFS('Kostenpositionen'!$K$2:$K$101,'Kostenpositionen'!$B$2:$B$101,$A29,'Kostenpositionen'!$C$2:$C$101,"Schadenskosten"))</f>
        <v/>
      </c>
      <c r="Q29" s="43">
        <f>IF($A29="","",SUMIFS('Kostenpositionen'!$K$2:$K$101,'Kostenpositionen'!$B$2:$B$101,$A29,'Kostenpositionen'!$C$2:$C$101,"Sonstige Forderungen"))</f>
        <v/>
      </c>
      <c r="R29" s="43">
        <f>IF($A29="","",SUM(M29:Q29))</f>
        <v/>
      </c>
      <c r="S29" s="43">
        <f>IF($A29="","",MAX(0,L29-R29))</f>
        <v/>
      </c>
      <c r="T29" s="12">
        <f>IF($A29="","",IF(R29=0,"Vollständige Auszahlung",IF(S29=0,"Vollständiger Einbehalt","Teilweise Auszahlung")))</f>
        <v/>
      </c>
      <c r="U29" s="37" t="n"/>
      <c r="V29" s="44">
        <f>IF(U29="","",U29+14)</f>
        <v/>
      </c>
      <c r="W29" s="3" t="n"/>
      <c r="X29" s="45">
        <f>IF($A29="","",IFERROR(R29/L29,0))</f>
        <v/>
      </c>
    </row>
    <row r="30">
      <c r="A30" s="2" t="n"/>
      <c r="B30" s="3" t="n"/>
      <c r="C30" s="3" t="n"/>
      <c r="D30" s="3" t="n"/>
      <c r="E30" s="2" t="n"/>
      <c r="F30" s="2" t="n"/>
      <c r="G30" s="37" t="n"/>
      <c r="H30" s="37" t="n"/>
      <c r="I30" s="38" t="n"/>
      <c r="J30" s="39" t="n"/>
      <c r="K30" s="39" t="n"/>
      <c r="L30" s="40">
        <f>IF($A30="","",J30+K30)</f>
        <v/>
      </c>
      <c r="M30" s="40">
        <f>IF($A30="","",SUMIFS('Kostenpositionen'!$K$2:$K$101,'Kostenpositionen'!$B$2:$B$101,$A30,'Kostenpositionen'!$C$2:$C$101,"Offene Kaltmiete"))</f>
        <v/>
      </c>
      <c r="N30" s="40">
        <f>IF($A30="","",SUMIFS('Kostenpositionen'!$K$2:$K$101,'Kostenpositionen'!$B$2:$B$101,$A30,'Kostenpositionen'!$C$2:$C$101,"Offene Nebenkosten"))</f>
        <v/>
      </c>
      <c r="O30" s="40">
        <f>IF($A30="","",SUMIFS('Kostenpositionen'!$K$2:$K$101,'Kostenpositionen'!$B$2:$B$101,$A30,'Kostenpositionen'!$C$2:$C$101,"Betriebskostennachzahlung"))</f>
        <v/>
      </c>
      <c r="P30" s="40">
        <f>IF($A30="","",SUMIFS('Kostenpositionen'!$K$2:$K$101,'Kostenpositionen'!$B$2:$B$101,$A30,'Kostenpositionen'!$C$2:$C$101,"Schadenskosten"))</f>
        <v/>
      </c>
      <c r="Q30" s="40">
        <f>IF($A30="","",SUMIFS('Kostenpositionen'!$K$2:$K$101,'Kostenpositionen'!$B$2:$B$101,$A30,'Kostenpositionen'!$C$2:$C$101,"Sonstige Forderungen"))</f>
        <v/>
      </c>
      <c r="R30" s="40">
        <f>IF($A30="","",SUM(M30:Q30))</f>
        <v/>
      </c>
      <c r="S30" s="40">
        <f>IF($A30="","",MAX(0,L30-R30))</f>
        <v/>
      </c>
      <c r="T30" s="8">
        <f>IF($A30="","",IF(R30=0,"Vollständige Auszahlung",IF(S30=0,"Vollständiger Einbehalt","Teilweise Auszahlung")))</f>
        <v/>
      </c>
      <c r="U30" s="37" t="n"/>
      <c r="V30" s="41">
        <f>IF(U30="","",U30+14)</f>
        <v/>
      </c>
      <c r="W30" s="3" t="n"/>
      <c r="X30" s="42">
        <f>IF($A30="","",IFERROR(R30/L30,0))</f>
        <v/>
      </c>
    </row>
    <row r="31">
      <c r="A31" s="2" t="n"/>
      <c r="B31" s="3" t="n"/>
      <c r="C31" s="3" t="n"/>
      <c r="D31" s="3" t="n"/>
      <c r="E31" s="2" t="n"/>
      <c r="F31" s="2" t="n"/>
      <c r="G31" s="37" t="n"/>
      <c r="H31" s="37" t="n"/>
      <c r="I31" s="38" t="n"/>
      <c r="J31" s="39" t="n"/>
      <c r="K31" s="39" t="n"/>
      <c r="L31" s="43">
        <f>IF($A31="","",J31+K31)</f>
        <v/>
      </c>
      <c r="M31" s="43">
        <f>IF($A31="","",SUMIFS('Kostenpositionen'!$K$2:$K$101,'Kostenpositionen'!$B$2:$B$101,$A31,'Kostenpositionen'!$C$2:$C$101,"Offene Kaltmiete"))</f>
        <v/>
      </c>
      <c r="N31" s="43">
        <f>IF($A31="","",SUMIFS('Kostenpositionen'!$K$2:$K$101,'Kostenpositionen'!$B$2:$B$101,$A31,'Kostenpositionen'!$C$2:$C$101,"Offene Nebenkosten"))</f>
        <v/>
      </c>
      <c r="O31" s="43">
        <f>IF($A31="","",SUMIFS('Kostenpositionen'!$K$2:$K$101,'Kostenpositionen'!$B$2:$B$101,$A31,'Kostenpositionen'!$C$2:$C$101,"Betriebskostennachzahlung"))</f>
        <v/>
      </c>
      <c r="P31" s="43">
        <f>IF($A31="","",SUMIFS('Kostenpositionen'!$K$2:$K$101,'Kostenpositionen'!$B$2:$B$101,$A31,'Kostenpositionen'!$C$2:$C$101,"Schadenskosten"))</f>
        <v/>
      </c>
      <c r="Q31" s="43">
        <f>IF($A31="","",SUMIFS('Kostenpositionen'!$K$2:$K$101,'Kostenpositionen'!$B$2:$B$101,$A31,'Kostenpositionen'!$C$2:$C$101,"Sonstige Forderungen"))</f>
        <v/>
      </c>
      <c r="R31" s="43">
        <f>IF($A31="","",SUM(M31:Q31))</f>
        <v/>
      </c>
      <c r="S31" s="43">
        <f>IF($A31="","",MAX(0,L31-R31))</f>
        <v/>
      </c>
      <c r="T31" s="12">
        <f>IF($A31="","",IF(R31=0,"Vollständige Auszahlung",IF(S31=0,"Vollständiger Einbehalt","Teilweise Auszahlung")))</f>
        <v/>
      </c>
      <c r="U31" s="37" t="n"/>
      <c r="V31" s="44">
        <f>IF(U31="","",U31+14)</f>
        <v/>
      </c>
      <c r="W31" s="3" t="n"/>
      <c r="X31" s="45">
        <f>IF($A31="","",IFERROR(R31/L31,0))</f>
        <v/>
      </c>
    </row>
    <row r="32">
      <c r="A32" s="2" t="n"/>
      <c r="B32" s="3" t="n"/>
      <c r="C32" s="3" t="n"/>
      <c r="D32" s="3" t="n"/>
      <c r="E32" s="2" t="n"/>
      <c r="F32" s="2" t="n"/>
      <c r="G32" s="37" t="n"/>
      <c r="H32" s="37" t="n"/>
      <c r="I32" s="38" t="n"/>
      <c r="J32" s="39" t="n"/>
      <c r="K32" s="39" t="n"/>
      <c r="L32" s="40">
        <f>IF($A32="","",J32+K32)</f>
        <v/>
      </c>
      <c r="M32" s="40">
        <f>IF($A32="","",SUMIFS('Kostenpositionen'!$K$2:$K$101,'Kostenpositionen'!$B$2:$B$101,$A32,'Kostenpositionen'!$C$2:$C$101,"Offene Kaltmiete"))</f>
        <v/>
      </c>
      <c r="N32" s="40">
        <f>IF($A32="","",SUMIFS('Kostenpositionen'!$K$2:$K$101,'Kostenpositionen'!$B$2:$B$101,$A32,'Kostenpositionen'!$C$2:$C$101,"Offene Nebenkosten"))</f>
        <v/>
      </c>
      <c r="O32" s="40">
        <f>IF($A32="","",SUMIFS('Kostenpositionen'!$K$2:$K$101,'Kostenpositionen'!$B$2:$B$101,$A32,'Kostenpositionen'!$C$2:$C$101,"Betriebskostennachzahlung"))</f>
        <v/>
      </c>
      <c r="P32" s="40">
        <f>IF($A32="","",SUMIFS('Kostenpositionen'!$K$2:$K$101,'Kostenpositionen'!$B$2:$B$101,$A32,'Kostenpositionen'!$C$2:$C$101,"Schadenskosten"))</f>
        <v/>
      </c>
      <c r="Q32" s="40">
        <f>IF($A32="","",SUMIFS('Kostenpositionen'!$K$2:$K$101,'Kostenpositionen'!$B$2:$B$101,$A32,'Kostenpositionen'!$C$2:$C$101,"Sonstige Forderungen"))</f>
        <v/>
      </c>
      <c r="R32" s="40">
        <f>IF($A32="","",SUM(M32:Q32))</f>
        <v/>
      </c>
      <c r="S32" s="40">
        <f>IF($A32="","",MAX(0,L32-R32))</f>
        <v/>
      </c>
      <c r="T32" s="8">
        <f>IF($A32="","",IF(R32=0,"Vollständige Auszahlung",IF(S32=0,"Vollständiger Einbehalt","Teilweise Auszahlung")))</f>
        <v/>
      </c>
      <c r="U32" s="37" t="n"/>
      <c r="V32" s="41">
        <f>IF(U32="","",U32+14)</f>
        <v/>
      </c>
      <c r="W32" s="3" t="n"/>
      <c r="X32" s="42">
        <f>IF($A32="","",IFERROR(R32/L32,0))</f>
        <v/>
      </c>
    </row>
    <row r="33">
      <c r="A33" s="2" t="n"/>
      <c r="B33" s="3" t="n"/>
      <c r="C33" s="3" t="n"/>
      <c r="D33" s="3" t="n"/>
      <c r="E33" s="2" t="n"/>
      <c r="F33" s="2" t="n"/>
      <c r="G33" s="37" t="n"/>
      <c r="H33" s="37" t="n"/>
      <c r="I33" s="38" t="n"/>
      <c r="J33" s="39" t="n"/>
      <c r="K33" s="39" t="n"/>
      <c r="L33" s="43">
        <f>IF($A33="","",J33+K33)</f>
        <v/>
      </c>
      <c r="M33" s="43">
        <f>IF($A33="","",SUMIFS('Kostenpositionen'!$K$2:$K$101,'Kostenpositionen'!$B$2:$B$101,$A33,'Kostenpositionen'!$C$2:$C$101,"Offene Kaltmiete"))</f>
        <v/>
      </c>
      <c r="N33" s="43">
        <f>IF($A33="","",SUMIFS('Kostenpositionen'!$K$2:$K$101,'Kostenpositionen'!$B$2:$B$101,$A33,'Kostenpositionen'!$C$2:$C$101,"Offene Nebenkosten"))</f>
        <v/>
      </c>
      <c r="O33" s="43">
        <f>IF($A33="","",SUMIFS('Kostenpositionen'!$K$2:$K$101,'Kostenpositionen'!$B$2:$B$101,$A33,'Kostenpositionen'!$C$2:$C$101,"Betriebskostennachzahlung"))</f>
        <v/>
      </c>
      <c r="P33" s="43">
        <f>IF($A33="","",SUMIFS('Kostenpositionen'!$K$2:$K$101,'Kostenpositionen'!$B$2:$B$101,$A33,'Kostenpositionen'!$C$2:$C$101,"Schadenskosten"))</f>
        <v/>
      </c>
      <c r="Q33" s="43">
        <f>IF($A33="","",SUMIFS('Kostenpositionen'!$K$2:$K$101,'Kostenpositionen'!$B$2:$B$101,$A33,'Kostenpositionen'!$C$2:$C$101,"Sonstige Forderungen"))</f>
        <v/>
      </c>
      <c r="R33" s="43">
        <f>IF($A33="","",SUM(M33:Q33))</f>
        <v/>
      </c>
      <c r="S33" s="43">
        <f>IF($A33="","",MAX(0,L33-R33))</f>
        <v/>
      </c>
      <c r="T33" s="12">
        <f>IF($A33="","",IF(R33=0,"Vollständige Auszahlung",IF(S33=0,"Vollständiger Einbehalt","Teilweise Auszahlung")))</f>
        <v/>
      </c>
      <c r="U33" s="37" t="n"/>
      <c r="V33" s="44">
        <f>IF(U33="","",U33+14)</f>
        <v/>
      </c>
      <c r="W33" s="3" t="n"/>
      <c r="X33" s="45">
        <f>IF($A33="","",IFERROR(R33/L33,0))</f>
        <v/>
      </c>
    </row>
    <row r="34">
      <c r="A34" s="2" t="n"/>
      <c r="B34" s="3" t="n"/>
      <c r="C34" s="3" t="n"/>
      <c r="D34" s="3" t="n"/>
      <c r="E34" s="2" t="n"/>
      <c r="F34" s="2" t="n"/>
      <c r="G34" s="37" t="n"/>
      <c r="H34" s="37" t="n"/>
      <c r="I34" s="38" t="n"/>
      <c r="J34" s="39" t="n"/>
      <c r="K34" s="39" t="n"/>
      <c r="L34" s="40">
        <f>IF($A34="","",J34+K34)</f>
        <v/>
      </c>
      <c r="M34" s="40">
        <f>IF($A34="","",SUMIFS('Kostenpositionen'!$K$2:$K$101,'Kostenpositionen'!$B$2:$B$101,$A34,'Kostenpositionen'!$C$2:$C$101,"Offene Kaltmiete"))</f>
        <v/>
      </c>
      <c r="N34" s="40">
        <f>IF($A34="","",SUMIFS('Kostenpositionen'!$K$2:$K$101,'Kostenpositionen'!$B$2:$B$101,$A34,'Kostenpositionen'!$C$2:$C$101,"Offene Nebenkosten"))</f>
        <v/>
      </c>
      <c r="O34" s="40">
        <f>IF($A34="","",SUMIFS('Kostenpositionen'!$K$2:$K$101,'Kostenpositionen'!$B$2:$B$101,$A34,'Kostenpositionen'!$C$2:$C$101,"Betriebskostennachzahlung"))</f>
        <v/>
      </c>
      <c r="P34" s="40">
        <f>IF($A34="","",SUMIFS('Kostenpositionen'!$K$2:$K$101,'Kostenpositionen'!$B$2:$B$101,$A34,'Kostenpositionen'!$C$2:$C$101,"Schadenskosten"))</f>
        <v/>
      </c>
      <c r="Q34" s="40">
        <f>IF($A34="","",SUMIFS('Kostenpositionen'!$K$2:$K$101,'Kostenpositionen'!$B$2:$B$101,$A34,'Kostenpositionen'!$C$2:$C$101,"Sonstige Forderungen"))</f>
        <v/>
      </c>
      <c r="R34" s="40">
        <f>IF($A34="","",SUM(M34:Q34))</f>
        <v/>
      </c>
      <c r="S34" s="40">
        <f>IF($A34="","",MAX(0,L34-R34))</f>
        <v/>
      </c>
      <c r="T34" s="8">
        <f>IF($A34="","",IF(R34=0,"Vollständige Auszahlung",IF(S34=0,"Vollständiger Einbehalt","Teilweise Auszahlung")))</f>
        <v/>
      </c>
      <c r="U34" s="37" t="n"/>
      <c r="V34" s="41">
        <f>IF(U34="","",U34+14)</f>
        <v/>
      </c>
      <c r="W34" s="3" t="n"/>
      <c r="X34" s="42">
        <f>IF($A34="","",IFERROR(R34/L34,0))</f>
        <v/>
      </c>
    </row>
    <row r="35">
      <c r="A35" s="2" t="n"/>
      <c r="B35" s="3" t="n"/>
      <c r="C35" s="3" t="n"/>
      <c r="D35" s="3" t="n"/>
      <c r="E35" s="2" t="n"/>
      <c r="F35" s="2" t="n"/>
      <c r="G35" s="37" t="n"/>
      <c r="H35" s="37" t="n"/>
      <c r="I35" s="38" t="n"/>
      <c r="J35" s="39" t="n"/>
      <c r="K35" s="39" t="n"/>
      <c r="L35" s="43">
        <f>IF($A35="","",J35+K35)</f>
        <v/>
      </c>
      <c r="M35" s="43">
        <f>IF($A35="","",SUMIFS('Kostenpositionen'!$K$2:$K$101,'Kostenpositionen'!$B$2:$B$101,$A35,'Kostenpositionen'!$C$2:$C$101,"Offene Kaltmiete"))</f>
        <v/>
      </c>
      <c r="N35" s="43">
        <f>IF($A35="","",SUMIFS('Kostenpositionen'!$K$2:$K$101,'Kostenpositionen'!$B$2:$B$101,$A35,'Kostenpositionen'!$C$2:$C$101,"Offene Nebenkosten"))</f>
        <v/>
      </c>
      <c r="O35" s="43">
        <f>IF($A35="","",SUMIFS('Kostenpositionen'!$K$2:$K$101,'Kostenpositionen'!$B$2:$B$101,$A35,'Kostenpositionen'!$C$2:$C$101,"Betriebskostennachzahlung"))</f>
        <v/>
      </c>
      <c r="P35" s="43">
        <f>IF($A35="","",SUMIFS('Kostenpositionen'!$K$2:$K$101,'Kostenpositionen'!$B$2:$B$101,$A35,'Kostenpositionen'!$C$2:$C$101,"Schadenskosten"))</f>
        <v/>
      </c>
      <c r="Q35" s="43">
        <f>IF($A35="","",SUMIFS('Kostenpositionen'!$K$2:$K$101,'Kostenpositionen'!$B$2:$B$101,$A35,'Kostenpositionen'!$C$2:$C$101,"Sonstige Forderungen"))</f>
        <v/>
      </c>
      <c r="R35" s="43">
        <f>IF($A35="","",SUM(M35:Q35))</f>
        <v/>
      </c>
      <c r="S35" s="43">
        <f>IF($A35="","",MAX(0,L35-R35))</f>
        <v/>
      </c>
      <c r="T35" s="12">
        <f>IF($A35="","",IF(R35=0,"Vollständige Auszahlung",IF(S35=0,"Vollständiger Einbehalt","Teilweise Auszahlung")))</f>
        <v/>
      </c>
      <c r="U35" s="37" t="n"/>
      <c r="V35" s="44">
        <f>IF(U35="","",U35+14)</f>
        <v/>
      </c>
      <c r="W35" s="3" t="n"/>
      <c r="X35" s="45">
        <f>IF($A35="","",IFERROR(R35/L35,0))</f>
        <v/>
      </c>
    </row>
    <row r="36">
      <c r="A36" s="2" t="n"/>
      <c r="B36" s="3" t="n"/>
      <c r="C36" s="3" t="n"/>
      <c r="D36" s="3" t="n"/>
      <c r="E36" s="2" t="n"/>
      <c r="F36" s="2" t="n"/>
      <c r="G36" s="37" t="n"/>
      <c r="H36" s="37" t="n"/>
      <c r="I36" s="38" t="n"/>
      <c r="J36" s="39" t="n"/>
      <c r="K36" s="39" t="n"/>
      <c r="L36" s="40">
        <f>IF($A36="","",J36+K36)</f>
        <v/>
      </c>
      <c r="M36" s="40">
        <f>IF($A36="","",SUMIFS('Kostenpositionen'!$K$2:$K$101,'Kostenpositionen'!$B$2:$B$101,$A36,'Kostenpositionen'!$C$2:$C$101,"Offene Kaltmiete"))</f>
        <v/>
      </c>
      <c r="N36" s="40">
        <f>IF($A36="","",SUMIFS('Kostenpositionen'!$K$2:$K$101,'Kostenpositionen'!$B$2:$B$101,$A36,'Kostenpositionen'!$C$2:$C$101,"Offene Nebenkosten"))</f>
        <v/>
      </c>
      <c r="O36" s="40">
        <f>IF($A36="","",SUMIFS('Kostenpositionen'!$K$2:$K$101,'Kostenpositionen'!$B$2:$B$101,$A36,'Kostenpositionen'!$C$2:$C$101,"Betriebskostennachzahlung"))</f>
        <v/>
      </c>
      <c r="P36" s="40">
        <f>IF($A36="","",SUMIFS('Kostenpositionen'!$K$2:$K$101,'Kostenpositionen'!$B$2:$B$101,$A36,'Kostenpositionen'!$C$2:$C$101,"Schadenskosten"))</f>
        <v/>
      </c>
      <c r="Q36" s="40">
        <f>IF($A36="","",SUMIFS('Kostenpositionen'!$K$2:$K$101,'Kostenpositionen'!$B$2:$B$101,$A36,'Kostenpositionen'!$C$2:$C$101,"Sonstige Forderungen"))</f>
        <v/>
      </c>
      <c r="R36" s="40">
        <f>IF($A36="","",SUM(M36:Q36))</f>
        <v/>
      </c>
      <c r="S36" s="40">
        <f>IF($A36="","",MAX(0,L36-R36))</f>
        <v/>
      </c>
      <c r="T36" s="8">
        <f>IF($A36="","",IF(R36=0,"Vollständige Auszahlung",IF(S36=0,"Vollständiger Einbehalt","Teilweise Auszahlung")))</f>
        <v/>
      </c>
      <c r="U36" s="37" t="n"/>
      <c r="V36" s="41">
        <f>IF(U36="","",U36+14)</f>
        <v/>
      </c>
      <c r="W36" s="3" t="n"/>
      <c r="X36" s="42">
        <f>IF($A36="","",IFERROR(R36/L36,0))</f>
        <v/>
      </c>
    </row>
    <row r="37">
      <c r="A37" s="2" t="n"/>
      <c r="B37" s="3" t="n"/>
      <c r="C37" s="3" t="n"/>
      <c r="D37" s="3" t="n"/>
      <c r="E37" s="2" t="n"/>
      <c r="F37" s="2" t="n"/>
      <c r="G37" s="37" t="n"/>
      <c r="H37" s="37" t="n"/>
      <c r="I37" s="38" t="n"/>
      <c r="J37" s="39" t="n"/>
      <c r="K37" s="39" t="n"/>
      <c r="L37" s="43">
        <f>IF($A37="","",J37+K37)</f>
        <v/>
      </c>
      <c r="M37" s="43">
        <f>IF($A37="","",SUMIFS('Kostenpositionen'!$K$2:$K$101,'Kostenpositionen'!$B$2:$B$101,$A37,'Kostenpositionen'!$C$2:$C$101,"Offene Kaltmiete"))</f>
        <v/>
      </c>
      <c r="N37" s="43">
        <f>IF($A37="","",SUMIFS('Kostenpositionen'!$K$2:$K$101,'Kostenpositionen'!$B$2:$B$101,$A37,'Kostenpositionen'!$C$2:$C$101,"Offene Nebenkosten"))</f>
        <v/>
      </c>
      <c r="O37" s="43">
        <f>IF($A37="","",SUMIFS('Kostenpositionen'!$K$2:$K$101,'Kostenpositionen'!$B$2:$B$101,$A37,'Kostenpositionen'!$C$2:$C$101,"Betriebskostennachzahlung"))</f>
        <v/>
      </c>
      <c r="P37" s="43">
        <f>IF($A37="","",SUMIFS('Kostenpositionen'!$K$2:$K$101,'Kostenpositionen'!$B$2:$B$101,$A37,'Kostenpositionen'!$C$2:$C$101,"Schadenskosten"))</f>
        <v/>
      </c>
      <c r="Q37" s="43">
        <f>IF($A37="","",SUMIFS('Kostenpositionen'!$K$2:$K$101,'Kostenpositionen'!$B$2:$B$101,$A37,'Kostenpositionen'!$C$2:$C$101,"Sonstige Forderungen"))</f>
        <v/>
      </c>
      <c r="R37" s="43">
        <f>IF($A37="","",SUM(M37:Q37))</f>
        <v/>
      </c>
      <c r="S37" s="43">
        <f>IF($A37="","",MAX(0,L37-R37))</f>
        <v/>
      </c>
      <c r="T37" s="12">
        <f>IF($A37="","",IF(R37=0,"Vollständige Auszahlung",IF(S37=0,"Vollständiger Einbehalt","Teilweise Auszahlung")))</f>
        <v/>
      </c>
      <c r="U37" s="37" t="n"/>
      <c r="V37" s="44">
        <f>IF(U37="","",U37+14)</f>
        <v/>
      </c>
      <c r="W37" s="3" t="n"/>
      <c r="X37" s="45">
        <f>IF($A37="","",IFERROR(R37/L37,0))</f>
        <v/>
      </c>
    </row>
    <row r="38">
      <c r="A38" s="2" t="n"/>
      <c r="B38" s="3" t="n"/>
      <c r="C38" s="3" t="n"/>
      <c r="D38" s="3" t="n"/>
      <c r="E38" s="2" t="n"/>
      <c r="F38" s="2" t="n"/>
      <c r="G38" s="37" t="n"/>
      <c r="H38" s="37" t="n"/>
      <c r="I38" s="38" t="n"/>
      <c r="J38" s="39" t="n"/>
      <c r="K38" s="39" t="n"/>
      <c r="L38" s="40">
        <f>IF($A38="","",J38+K38)</f>
        <v/>
      </c>
      <c r="M38" s="40">
        <f>IF($A38="","",SUMIFS('Kostenpositionen'!$K$2:$K$101,'Kostenpositionen'!$B$2:$B$101,$A38,'Kostenpositionen'!$C$2:$C$101,"Offene Kaltmiete"))</f>
        <v/>
      </c>
      <c r="N38" s="40">
        <f>IF($A38="","",SUMIFS('Kostenpositionen'!$K$2:$K$101,'Kostenpositionen'!$B$2:$B$101,$A38,'Kostenpositionen'!$C$2:$C$101,"Offene Nebenkosten"))</f>
        <v/>
      </c>
      <c r="O38" s="40">
        <f>IF($A38="","",SUMIFS('Kostenpositionen'!$K$2:$K$101,'Kostenpositionen'!$B$2:$B$101,$A38,'Kostenpositionen'!$C$2:$C$101,"Betriebskostennachzahlung"))</f>
        <v/>
      </c>
      <c r="P38" s="40">
        <f>IF($A38="","",SUMIFS('Kostenpositionen'!$K$2:$K$101,'Kostenpositionen'!$B$2:$B$101,$A38,'Kostenpositionen'!$C$2:$C$101,"Schadenskosten"))</f>
        <v/>
      </c>
      <c r="Q38" s="40">
        <f>IF($A38="","",SUMIFS('Kostenpositionen'!$K$2:$K$101,'Kostenpositionen'!$B$2:$B$101,$A38,'Kostenpositionen'!$C$2:$C$101,"Sonstige Forderungen"))</f>
        <v/>
      </c>
      <c r="R38" s="40">
        <f>IF($A38="","",SUM(M38:Q38))</f>
        <v/>
      </c>
      <c r="S38" s="40">
        <f>IF($A38="","",MAX(0,L38-R38))</f>
        <v/>
      </c>
      <c r="T38" s="8">
        <f>IF($A38="","",IF(R38=0,"Vollständige Auszahlung",IF(S38=0,"Vollständiger Einbehalt","Teilweise Auszahlung")))</f>
        <v/>
      </c>
      <c r="U38" s="37" t="n"/>
      <c r="V38" s="41">
        <f>IF(U38="","",U38+14)</f>
        <v/>
      </c>
      <c r="W38" s="3" t="n"/>
      <c r="X38" s="42">
        <f>IF($A38="","",IFERROR(R38/L38,0))</f>
        <v/>
      </c>
    </row>
    <row r="39">
      <c r="A39" s="2" t="n"/>
      <c r="B39" s="3" t="n"/>
      <c r="C39" s="3" t="n"/>
      <c r="D39" s="3" t="n"/>
      <c r="E39" s="2" t="n"/>
      <c r="F39" s="2" t="n"/>
      <c r="G39" s="37" t="n"/>
      <c r="H39" s="37" t="n"/>
      <c r="I39" s="38" t="n"/>
      <c r="J39" s="39" t="n"/>
      <c r="K39" s="39" t="n"/>
      <c r="L39" s="43">
        <f>IF($A39="","",J39+K39)</f>
        <v/>
      </c>
      <c r="M39" s="43">
        <f>IF($A39="","",SUMIFS('Kostenpositionen'!$K$2:$K$101,'Kostenpositionen'!$B$2:$B$101,$A39,'Kostenpositionen'!$C$2:$C$101,"Offene Kaltmiete"))</f>
        <v/>
      </c>
      <c r="N39" s="43">
        <f>IF($A39="","",SUMIFS('Kostenpositionen'!$K$2:$K$101,'Kostenpositionen'!$B$2:$B$101,$A39,'Kostenpositionen'!$C$2:$C$101,"Offene Nebenkosten"))</f>
        <v/>
      </c>
      <c r="O39" s="43">
        <f>IF($A39="","",SUMIFS('Kostenpositionen'!$K$2:$K$101,'Kostenpositionen'!$B$2:$B$101,$A39,'Kostenpositionen'!$C$2:$C$101,"Betriebskostennachzahlung"))</f>
        <v/>
      </c>
      <c r="P39" s="43">
        <f>IF($A39="","",SUMIFS('Kostenpositionen'!$K$2:$K$101,'Kostenpositionen'!$B$2:$B$101,$A39,'Kostenpositionen'!$C$2:$C$101,"Schadenskosten"))</f>
        <v/>
      </c>
      <c r="Q39" s="43">
        <f>IF($A39="","",SUMIFS('Kostenpositionen'!$K$2:$K$101,'Kostenpositionen'!$B$2:$B$101,$A39,'Kostenpositionen'!$C$2:$C$101,"Sonstige Forderungen"))</f>
        <v/>
      </c>
      <c r="R39" s="43">
        <f>IF($A39="","",SUM(M39:Q39))</f>
        <v/>
      </c>
      <c r="S39" s="43">
        <f>IF($A39="","",MAX(0,L39-R39))</f>
        <v/>
      </c>
      <c r="T39" s="12">
        <f>IF($A39="","",IF(R39=0,"Vollständige Auszahlung",IF(S39=0,"Vollständiger Einbehalt","Teilweise Auszahlung")))</f>
        <v/>
      </c>
      <c r="U39" s="37" t="n"/>
      <c r="V39" s="44">
        <f>IF(U39="","",U39+14)</f>
        <v/>
      </c>
      <c r="W39" s="3" t="n"/>
      <c r="X39" s="45">
        <f>IF($A39="","",IFERROR(R39/L39,0))</f>
        <v/>
      </c>
    </row>
    <row r="40">
      <c r="A40" s="2" t="n"/>
      <c r="B40" s="3" t="n"/>
      <c r="C40" s="3" t="n"/>
      <c r="D40" s="3" t="n"/>
      <c r="E40" s="2" t="n"/>
      <c r="F40" s="2" t="n"/>
      <c r="G40" s="37" t="n"/>
      <c r="H40" s="37" t="n"/>
      <c r="I40" s="38" t="n"/>
      <c r="J40" s="39" t="n"/>
      <c r="K40" s="39" t="n"/>
      <c r="L40" s="40">
        <f>IF($A40="","",J40+K40)</f>
        <v/>
      </c>
      <c r="M40" s="40">
        <f>IF($A40="","",SUMIFS('Kostenpositionen'!$K$2:$K$101,'Kostenpositionen'!$B$2:$B$101,$A40,'Kostenpositionen'!$C$2:$C$101,"Offene Kaltmiete"))</f>
        <v/>
      </c>
      <c r="N40" s="40">
        <f>IF($A40="","",SUMIFS('Kostenpositionen'!$K$2:$K$101,'Kostenpositionen'!$B$2:$B$101,$A40,'Kostenpositionen'!$C$2:$C$101,"Offene Nebenkosten"))</f>
        <v/>
      </c>
      <c r="O40" s="40">
        <f>IF($A40="","",SUMIFS('Kostenpositionen'!$K$2:$K$101,'Kostenpositionen'!$B$2:$B$101,$A40,'Kostenpositionen'!$C$2:$C$101,"Betriebskostennachzahlung"))</f>
        <v/>
      </c>
      <c r="P40" s="40">
        <f>IF($A40="","",SUMIFS('Kostenpositionen'!$K$2:$K$101,'Kostenpositionen'!$B$2:$B$101,$A40,'Kostenpositionen'!$C$2:$C$101,"Schadenskosten"))</f>
        <v/>
      </c>
      <c r="Q40" s="40">
        <f>IF($A40="","",SUMIFS('Kostenpositionen'!$K$2:$K$101,'Kostenpositionen'!$B$2:$B$101,$A40,'Kostenpositionen'!$C$2:$C$101,"Sonstige Forderungen"))</f>
        <v/>
      </c>
      <c r="R40" s="40">
        <f>IF($A40="","",SUM(M40:Q40))</f>
        <v/>
      </c>
      <c r="S40" s="40">
        <f>IF($A40="","",MAX(0,L40-R40))</f>
        <v/>
      </c>
      <c r="T40" s="8">
        <f>IF($A40="","",IF(R40=0,"Vollständige Auszahlung",IF(S40=0,"Vollständiger Einbehalt","Teilweise Auszahlung")))</f>
        <v/>
      </c>
      <c r="U40" s="37" t="n"/>
      <c r="V40" s="41">
        <f>IF(U40="","",U40+14)</f>
        <v/>
      </c>
      <c r="W40" s="3" t="n"/>
      <c r="X40" s="42">
        <f>IF($A40="","",IFERROR(R40/L40,0))</f>
        <v/>
      </c>
    </row>
    <row r="41">
      <c r="A41" s="2" t="n"/>
      <c r="B41" s="3" t="n"/>
      <c r="C41" s="3" t="n"/>
      <c r="D41" s="3" t="n"/>
      <c r="E41" s="2" t="n"/>
      <c r="F41" s="2" t="n"/>
      <c r="G41" s="37" t="n"/>
      <c r="H41" s="37" t="n"/>
      <c r="I41" s="38" t="n"/>
      <c r="J41" s="39" t="n"/>
      <c r="K41" s="39" t="n"/>
      <c r="L41" s="43">
        <f>IF($A41="","",J41+K41)</f>
        <v/>
      </c>
      <c r="M41" s="43">
        <f>IF($A41="","",SUMIFS('Kostenpositionen'!$K$2:$K$101,'Kostenpositionen'!$B$2:$B$101,$A41,'Kostenpositionen'!$C$2:$C$101,"Offene Kaltmiete"))</f>
        <v/>
      </c>
      <c r="N41" s="43">
        <f>IF($A41="","",SUMIFS('Kostenpositionen'!$K$2:$K$101,'Kostenpositionen'!$B$2:$B$101,$A41,'Kostenpositionen'!$C$2:$C$101,"Offene Nebenkosten"))</f>
        <v/>
      </c>
      <c r="O41" s="43">
        <f>IF($A41="","",SUMIFS('Kostenpositionen'!$K$2:$K$101,'Kostenpositionen'!$B$2:$B$101,$A41,'Kostenpositionen'!$C$2:$C$101,"Betriebskostennachzahlung"))</f>
        <v/>
      </c>
      <c r="P41" s="43">
        <f>IF($A41="","",SUMIFS('Kostenpositionen'!$K$2:$K$101,'Kostenpositionen'!$B$2:$B$101,$A41,'Kostenpositionen'!$C$2:$C$101,"Schadenskosten"))</f>
        <v/>
      </c>
      <c r="Q41" s="43">
        <f>IF($A41="","",SUMIFS('Kostenpositionen'!$K$2:$K$101,'Kostenpositionen'!$B$2:$B$101,$A41,'Kostenpositionen'!$C$2:$C$101,"Sonstige Forderungen"))</f>
        <v/>
      </c>
      <c r="R41" s="43">
        <f>IF($A41="","",SUM(M41:Q41))</f>
        <v/>
      </c>
      <c r="S41" s="43">
        <f>IF($A41="","",MAX(0,L41-R41))</f>
        <v/>
      </c>
      <c r="T41" s="12">
        <f>IF($A41="","",IF(R41=0,"Vollständige Auszahlung",IF(S41=0,"Vollständiger Einbehalt","Teilweise Auszahlung")))</f>
        <v/>
      </c>
      <c r="U41" s="37" t="n"/>
      <c r="V41" s="44">
        <f>IF(U41="","",U41+14)</f>
        <v/>
      </c>
      <c r="W41" s="3" t="n"/>
      <c r="X41" s="45">
        <f>IF($A41="","",IFERROR(R41/L41,0))</f>
        <v/>
      </c>
    </row>
    <row r="42">
      <c r="A42" s="2" t="n"/>
      <c r="B42" s="3" t="n"/>
      <c r="C42" s="3" t="n"/>
      <c r="D42" s="3" t="n"/>
      <c r="E42" s="2" t="n"/>
      <c r="F42" s="2" t="n"/>
      <c r="G42" s="37" t="n"/>
      <c r="H42" s="37" t="n"/>
      <c r="I42" s="38" t="n"/>
      <c r="J42" s="39" t="n"/>
      <c r="K42" s="39" t="n"/>
      <c r="L42" s="40">
        <f>IF($A42="","",J42+K42)</f>
        <v/>
      </c>
      <c r="M42" s="40">
        <f>IF($A42="","",SUMIFS('Kostenpositionen'!$K$2:$K$101,'Kostenpositionen'!$B$2:$B$101,$A42,'Kostenpositionen'!$C$2:$C$101,"Offene Kaltmiete"))</f>
        <v/>
      </c>
      <c r="N42" s="40">
        <f>IF($A42="","",SUMIFS('Kostenpositionen'!$K$2:$K$101,'Kostenpositionen'!$B$2:$B$101,$A42,'Kostenpositionen'!$C$2:$C$101,"Offene Nebenkosten"))</f>
        <v/>
      </c>
      <c r="O42" s="40">
        <f>IF($A42="","",SUMIFS('Kostenpositionen'!$K$2:$K$101,'Kostenpositionen'!$B$2:$B$101,$A42,'Kostenpositionen'!$C$2:$C$101,"Betriebskostennachzahlung"))</f>
        <v/>
      </c>
      <c r="P42" s="40">
        <f>IF($A42="","",SUMIFS('Kostenpositionen'!$K$2:$K$101,'Kostenpositionen'!$B$2:$B$101,$A42,'Kostenpositionen'!$C$2:$C$101,"Schadenskosten"))</f>
        <v/>
      </c>
      <c r="Q42" s="40">
        <f>IF($A42="","",SUMIFS('Kostenpositionen'!$K$2:$K$101,'Kostenpositionen'!$B$2:$B$101,$A42,'Kostenpositionen'!$C$2:$C$101,"Sonstige Forderungen"))</f>
        <v/>
      </c>
      <c r="R42" s="40">
        <f>IF($A42="","",SUM(M42:Q42))</f>
        <v/>
      </c>
      <c r="S42" s="40">
        <f>IF($A42="","",MAX(0,L42-R42))</f>
        <v/>
      </c>
      <c r="T42" s="8">
        <f>IF($A42="","",IF(R42=0,"Vollständige Auszahlung",IF(S42=0,"Vollständiger Einbehalt","Teilweise Auszahlung")))</f>
        <v/>
      </c>
      <c r="U42" s="37" t="n"/>
      <c r="V42" s="41">
        <f>IF(U42="","",U42+14)</f>
        <v/>
      </c>
      <c r="W42" s="3" t="n"/>
      <c r="X42" s="42">
        <f>IF($A42="","",IFERROR(R42/L42,0))</f>
        <v/>
      </c>
    </row>
    <row r="43">
      <c r="A43" s="2" t="n"/>
      <c r="B43" s="3" t="n"/>
      <c r="C43" s="3" t="n"/>
      <c r="D43" s="3" t="n"/>
      <c r="E43" s="2" t="n"/>
      <c r="F43" s="2" t="n"/>
      <c r="G43" s="37" t="n"/>
      <c r="H43" s="37" t="n"/>
      <c r="I43" s="38" t="n"/>
      <c r="J43" s="39" t="n"/>
      <c r="K43" s="39" t="n"/>
      <c r="L43" s="43">
        <f>IF($A43="","",J43+K43)</f>
        <v/>
      </c>
      <c r="M43" s="43">
        <f>IF($A43="","",SUMIFS('Kostenpositionen'!$K$2:$K$101,'Kostenpositionen'!$B$2:$B$101,$A43,'Kostenpositionen'!$C$2:$C$101,"Offene Kaltmiete"))</f>
        <v/>
      </c>
      <c r="N43" s="43">
        <f>IF($A43="","",SUMIFS('Kostenpositionen'!$K$2:$K$101,'Kostenpositionen'!$B$2:$B$101,$A43,'Kostenpositionen'!$C$2:$C$101,"Offene Nebenkosten"))</f>
        <v/>
      </c>
      <c r="O43" s="43">
        <f>IF($A43="","",SUMIFS('Kostenpositionen'!$K$2:$K$101,'Kostenpositionen'!$B$2:$B$101,$A43,'Kostenpositionen'!$C$2:$C$101,"Betriebskostennachzahlung"))</f>
        <v/>
      </c>
      <c r="P43" s="43">
        <f>IF($A43="","",SUMIFS('Kostenpositionen'!$K$2:$K$101,'Kostenpositionen'!$B$2:$B$101,$A43,'Kostenpositionen'!$C$2:$C$101,"Schadenskosten"))</f>
        <v/>
      </c>
      <c r="Q43" s="43">
        <f>IF($A43="","",SUMIFS('Kostenpositionen'!$K$2:$K$101,'Kostenpositionen'!$B$2:$B$101,$A43,'Kostenpositionen'!$C$2:$C$101,"Sonstige Forderungen"))</f>
        <v/>
      </c>
      <c r="R43" s="43">
        <f>IF($A43="","",SUM(M43:Q43))</f>
        <v/>
      </c>
      <c r="S43" s="43">
        <f>IF($A43="","",MAX(0,L43-R43))</f>
        <v/>
      </c>
      <c r="T43" s="12">
        <f>IF($A43="","",IF(R43=0,"Vollständige Auszahlung",IF(S43=0,"Vollständiger Einbehalt","Teilweise Auszahlung")))</f>
        <v/>
      </c>
      <c r="U43" s="37" t="n"/>
      <c r="V43" s="44">
        <f>IF(U43="","",U43+14)</f>
        <v/>
      </c>
      <c r="W43" s="3" t="n"/>
      <c r="X43" s="45">
        <f>IF($A43="","",IFERROR(R43/L43,0))</f>
        <v/>
      </c>
    </row>
    <row r="44">
      <c r="A44" s="2" t="n"/>
      <c r="B44" s="3" t="n"/>
      <c r="C44" s="3" t="n"/>
      <c r="D44" s="3" t="n"/>
      <c r="E44" s="2" t="n"/>
      <c r="F44" s="2" t="n"/>
      <c r="G44" s="37" t="n"/>
      <c r="H44" s="37" t="n"/>
      <c r="I44" s="38" t="n"/>
      <c r="J44" s="39" t="n"/>
      <c r="K44" s="39" t="n"/>
      <c r="L44" s="40">
        <f>IF($A44="","",J44+K44)</f>
        <v/>
      </c>
      <c r="M44" s="40">
        <f>IF($A44="","",SUMIFS('Kostenpositionen'!$K$2:$K$101,'Kostenpositionen'!$B$2:$B$101,$A44,'Kostenpositionen'!$C$2:$C$101,"Offene Kaltmiete"))</f>
        <v/>
      </c>
      <c r="N44" s="40">
        <f>IF($A44="","",SUMIFS('Kostenpositionen'!$K$2:$K$101,'Kostenpositionen'!$B$2:$B$101,$A44,'Kostenpositionen'!$C$2:$C$101,"Offene Nebenkosten"))</f>
        <v/>
      </c>
      <c r="O44" s="40">
        <f>IF($A44="","",SUMIFS('Kostenpositionen'!$K$2:$K$101,'Kostenpositionen'!$B$2:$B$101,$A44,'Kostenpositionen'!$C$2:$C$101,"Betriebskostennachzahlung"))</f>
        <v/>
      </c>
      <c r="P44" s="40">
        <f>IF($A44="","",SUMIFS('Kostenpositionen'!$K$2:$K$101,'Kostenpositionen'!$B$2:$B$101,$A44,'Kostenpositionen'!$C$2:$C$101,"Schadenskosten"))</f>
        <v/>
      </c>
      <c r="Q44" s="40">
        <f>IF($A44="","",SUMIFS('Kostenpositionen'!$K$2:$K$101,'Kostenpositionen'!$B$2:$B$101,$A44,'Kostenpositionen'!$C$2:$C$101,"Sonstige Forderungen"))</f>
        <v/>
      </c>
      <c r="R44" s="40">
        <f>IF($A44="","",SUM(M44:Q44))</f>
        <v/>
      </c>
      <c r="S44" s="40">
        <f>IF($A44="","",MAX(0,L44-R44))</f>
        <v/>
      </c>
      <c r="T44" s="8">
        <f>IF($A44="","",IF(R44=0,"Vollständige Auszahlung",IF(S44=0,"Vollständiger Einbehalt","Teilweise Auszahlung")))</f>
        <v/>
      </c>
      <c r="U44" s="37" t="n"/>
      <c r="V44" s="41">
        <f>IF(U44="","",U44+14)</f>
        <v/>
      </c>
      <c r="W44" s="3" t="n"/>
      <c r="X44" s="42">
        <f>IF($A44="","",IFERROR(R44/L44,0))</f>
        <v/>
      </c>
    </row>
    <row r="45">
      <c r="A45" s="2" t="n"/>
      <c r="B45" s="3" t="n"/>
      <c r="C45" s="3" t="n"/>
      <c r="D45" s="3" t="n"/>
      <c r="E45" s="2" t="n"/>
      <c r="F45" s="2" t="n"/>
      <c r="G45" s="37" t="n"/>
      <c r="H45" s="37" t="n"/>
      <c r="I45" s="38" t="n"/>
      <c r="J45" s="39" t="n"/>
      <c r="K45" s="39" t="n"/>
      <c r="L45" s="43">
        <f>IF($A45="","",J45+K45)</f>
        <v/>
      </c>
      <c r="M45" s="43">
        <f>IF($A45="","",SUMIFS('Kostenpositionen'!$K$2:$K$101,'Kostenpositionen'!$B$2:$B$101,$A45,'Kostenpositionen'!$C$2:$C$101,"Offene Kaltmiete"))</f>
        <v/>
      </c>
      <c r="N45" s="43">
        <f>IF($A45="","",SUMIFS('Kostenpositionen'!$K$2:$K$101,'Kostenpositionen'!$B$2:$B$101,$A45,'Kostenpositionen'!$C$2:$C$101,"Offene Nebenkosten"))</f>
        <v/>
      </c>
      <c r="O45" s="43">
        <f>IF($A45="","",SUMIFS('Kostenpositionen'!$K$2:$K$101,'Kostenpositionen'!$B$2:$B$101,$A45,'Kostenpositionen'!$C$2:$C$101,"Betriebskostennachzahlung"))</f>
        <v/>
      </c>
      <c r="P45" s="43">
        <f>IF($A45="","",SUMIFS('Kostenpositionen'!$K$2:$K$101,'Kostenpositionen'!$B$2:$B$101,$A45,'Kostenpositionen'!$C$2:$C$101,"Schadenskosten"))</f>
        <v/>
      </c>
      <c r="Q45" s="43">
        <f>IF($A45="","",SUMIFS('Kostenpositionen'!$K$2:$K$101,'Kostenpositionen'!$B$2:$B$101,$A45,'Kostenpositionen'!$C$2:$C$101,"Sonstige Forderungen"))</f>
        <v/>
      </c>
      <c r="R45" s="43">
        <f>IF($A45="","",SUM(M45:Q45))</f>
        <v/>
      </c>
      <c r="S45" s="43">
        <f>IF($A45="","",MAX(0,L45-R45))</f>
        <v/>
      </c>
      <c r="T45" s="12">
        <f>IF($A45="","",IF(R45=0,"Vollständige Auszahlung",IF(S45=0,"Vollständiger Einbehalt","Teilweise Auszahlung")))</f>
        <v/>
      </c>
      <c r="U45" s="37" t="n"/>
      <c r="V45" s="44">
        <f>IF(U45="","",U45+14)</f>
        <v/>
      </c>
      <c r="W45" s="3" t="n"/>
      <c r="X45" s="45">
        <f>IF($A45="","",IFERROR(R45/L45,0))</f>
        <v/>
      </c>
    </row>
    <row r="46">
      <c r="A46" s="2" t="n"/>
      <c r="B46" s="3" t="n"/>
      <c r="C46" s="3" t="n"/>
      <c r="D46" s="3" t="n"/>
      <c r="E46" s="2" t="n"/>
      <c r="F46" s="2" t="n"/>
      <c r="G46" s="37" t="n"/>
      <c r="H46" s="37" t="n"/>
      <c r="I46" s="38" t="n"/>
      <c r="J46" s="39" t="n"/>
      <c r="K46" s="39" t="n"/>
      <c r="L46" s="40">
        <f>IF($A46="","",J46+K46)</f>
        <v/>
      </c>
      <c r="M46" s="40">
        <f>IF($A46="","",SUMIFS('Kostenpositionen'!$K$2:$K$101,'Kostenpositionen'!$B$2:$B$101,$A46,'Kostenpositionen'!$C$2:$C$101,"Offene Kaltmiete"))</f>
        <v/>
      </c>
      <c r="N46" s="40">
        <f>IF($A46="","",SUMIFS('Kostenpositionen'!$K$2:$K$101,'Kostenpositionen'!$B$2:$B$101,$A46,'Kostenpositionen'!$C$2:$C$101,"Offene Nebenkosten"))</f>
        <v/>
      </c>
      <c r="O46" s="40">
        <f>IF($A46="","",SUMIFS('Kostenpositionen'!$K$2:$K$101,'Kostenpositionen'!$B$2:$B$101,$A46,'Kostenpositionen'!$C$2:$C$101,"Betriebskostennachzahlung"))</f>
        <v/>
      </c>
      <c r="P46" s="40">
        <f>IF($A46="","",SUMIFS('Kostenpositionen'!$K$2:$K$101,'Kostenpositionen'!$B$2:$B$101,$A46,'Kostenpositionen'!$C$2:$C$101,"Schadenskosten"))</f>
        <v/>
      </c>
      <c r="Q46" s="40">
        <f>IF($A46="","",SUMIFS('Kostenpositionen'!$K$2:$K$101,'Kostenpositionen'!$B$2:$B$101,$A46,'Kostenpositionen'!$C$2:$C$101,"Sonstige Forderungen"))</f>
        <v/>
      </c>
      <c r="R46" s="40">
        <f>IF($A46="","",SUM(M46:Q46))</f>
        <v/>
      </c>
      <c r="S46" s="40">
        <f>IF($A46="","",MAX(0,L46-R46))</f>
        <v/>
      </c>
      <c r="T46" s="8">
        <f>IF($A46="","",IF(R46=0,"Vollständige Auszahlung",IF(S46=0,"Vollständiger Einbehalt","Teilweise Auszahlung")))</f>
        <v/>
      </c>
      <c r="U46" s="37" t="n"/>
      <c r="V46" s="41">
        <f>IF(U46="","",U46+14)</f>
        <v/>
      </c>
      <c r="W46" s="3" t="n"/>
      <c r="X46" s="42">
        <f>IF($A46="","",IFERROR(R46/L46,0))</f>
        <v/>
      </c>
    </row>
    <row r="47">
      <c r="A47" s="2" t="n"/>
      <c r="B47" s="3" t="n"/>
      <c r="C47" s="3" t="n"/>
      <c r="D47" s="3" t="n"/>
      <c r="E47" s="2" t="n"/>
      <c r="F47" s="2" t="n"/>
      <c r="G47" s="37" t="n"/>
      <c r="H47" s="37" t="n"/>
      <c r="I47" s="38" t="n"/>
      <c r="J47" s="39" t="n"/>
      <c r="K47" s="39" t="n"/>
      <c r="L47" s="43">
        <f>IF($A47="","",J47+K47)</f>
        <v/>
      </c>
      <c r="M47" s="43">
        <f>IF($A47="","",SUMIFS('Kostenpositionen'!$K$2:$K$101,'Kostenpositionen'!$B$2:$B$101,$A47,'Kostenpositionen'!$C$2:$C$101,"Offene Kaltmiete"))</f>
        <v/>
      </c>
      <c r="N47" s="43">
        <f>IF($A47="","",SUMIFS('Kostenpositionen'!$K$2:$K$101,'Kostenpositionen'!$B$2:$B$101,$A47,'Kostenpositionen'!$C$2:$C$101,"Offene Nebenkosten"))</f>
        <v/>
      </c>
      <c r="O47" s="43">
        <f>IF($A47="","",SUMIFS('Kostenpositionen'!$K$2:$K$101,'Kostenpositionen'!$B$2:$B$101,$A47,'Kostenpositionen'!$C$2:$C$101,"Betriebskostennachzahlung"))</f>
        <v/>
      </c>
      <c r="P47" s="43">
        <f>IF($A47="","",SUMIFS('Kostenpositionen'!$K$2:$K$101,'Kostenpositionen'!$B$2:$B$101,$A47,'Kostenpositionen'!$C$2:$C$101,"Schadenskosten"))</f>
        <v/>
      </c>
      <c r="Q47" s="43">
        <f>IF($A47="","",SUMIFS('Kostenpositionen'!$K$2:$K$101,'Kostenpositionen'!$B$2:$B$101,$A47,'Kostenpositionen'!$C$2:$C$101,"Sonstige Forderungen"))</f>
        <v/>
      </c>
      <c r="R47" s="43">
        <f>IF($A47="","",SUM(M47:Q47))</f>
        <v/>
      </c>
      <c r="S47" s="43">
        <f>IF($A47="","",MAX(0,L47-R47))</f>
        <v/>
      </c>
      <c r="T47" s="12">
        <f>IF($A47="","",IF(R47=0,"Vollständige Auszahlung",IF(S47=0,"Vollständiger Einbehalt","Teilweise Auszahlung")))</f>
        <v/>
      </c>
      <c r="U47" s="37" t="n"/>
      <c r="V47" s="44">
        <f>IF(U47="","",U47+14)</f>
        <v/>
      </c>
      <c r="W47" s="3" t="n"/>
      <c r="X47" s="45">
        <f>IF($A47="","",IFERROR(R47/L47,0))</f>
        <v/>
      </c>
    </row>
    <row r="48">
      <c r="A48" s="2" t="n"/>
      <c r="B48" s="3" t="n"/>
      <c r="C48" s="3" t="n"/>
      <c r="D48" s="3" t="n"/>
      <c r="E48" s="2" t="n"/>
      <c r="F48" s="2" t="n"/>
      <c r="G48" s="37" t="n"/>
      <c r="H48" s="37" t="n"/>
      <c r="I48" s="38" t="n"/>
      <c r="J48" s="39" t="n"/>
      <c r="K48" s="39" t="n"/>
      <c r="L48" s="40">
        <f>IF($A48="","",J48+K48)</f>
        <v/>
      </c>
      <c r="M48" s="40">
        <f>IF($A48="","",SUMIFS('Kostenpositionen'!$K$2:$K$101,'Kostenpositionen'!$B$2:$B$101,$A48,'Kostenpositionen'!$C$2:$C$101,"Offene Kaltmiete"))</f>
        <v/>
      </c>
      <c r="N48" s="40">
        <f>IF($A48="","",SUMIFS('Kostenpositionen'!$K$2:$K$101,'Kostenpositionen'!$B$2:$B$101,$A48,'Kostenpositionen'!$C$2:$C$101,"Offene Nebenkosten"))</f>
        <v/>
      </c>
      <c r="O48" s="40">
        <f>IF($A48="","",SUMIFS('Kostenpositionen'!$K$2:$K$101,'Kostenpositionen'!$B$2:$B$101,$A48,'Kostenpositionen'!$C$2:$C$101,"Betriebskostennachzahlung"))</f>
        <v/>
      </c>
      <c r="P48" s="40">
        <f>IF($A48="","",SUMIFS('Kostenpositionen'!$K$2:$K$101,'Kostenpositionen'!$B$2:$B$101,$A48,'Kostenpositionen'!$C$2:$C$101,"Schadenskosten"))</f>
        <v/>
      </c>
      <c r="Q48" s="40">
        <f>IF($A48="","",SUMIFS('Kostenpositionen'!$K$2:$K$101,'Kostenpositionen'!$B$2:$B$101,$A48,'Kostenpositionen'!$C$2:$C$101,"Sonstige Forderungen"))</f>
        <v/>
      </c>
      <c r="R48" s="40">
        <f>IF($A48="","",SUM(M48:Q48))</f>
        <v/>
      </c>
      <c r="S48" s="40">
        <f>IF($A48="","",MAX(0,L48-R48))</f>
        <v/>
      </c>
      <c r="T48" s="8">
        <f>IF($A48="","",IF(R48=0,"Vollständige Auszahlung",IF(S48=0,"Vollständiger Einbehalt","Teilweise Auszahlung")))</f>
        <v/>
      </c>
      <c r="U48" s="37" t="n"/>
      <c r="V48" s="41">
        <f>IF(U48="","",U48+14)</f>
        <v/>
      </c>
      <c r="W48" s="3" t="n"/>
      <c r="X48" s="42">
        <f>IF($A48="","",IFERROR(R48/L48,0))</f>
        <v/>
      </c>
    </row>
    <row r="49">
      <c r="A49" s="2" t="n"/>
      <c r="B49" s="3" t="n"/>
      <c r="C49" s="3" t="n"/>
      <c r="D49" s="3" t="n"/>
      <c r="E49" s="2" t="n"/>
      <c r="F49" s="2" t="n"/>
      <c r="G49" s="37" t="n"/>
      <c r="H49" s="37" t="n"/>
      <c r="I49" s="38" t="n"/>
      <c r="J49" s="39" t="n"/>
      <c r="K49" s="39" t="n"/>
      <c r="L49" s="43">
        <f>IF($A49="","",J49+K49)</f>
        <v/>
      </c>
      <c r="M49" s="43">
        <f>IF($A49="","",SUMIFS('Kostenpositionen'!$K$2:$K$101,'Kostenpositionen'!$B$2:$B$101,$A49,'Kostenpositionen'!$C$2:$C$101,"Offene Kaltmiete"))</f>
        <v/>
      </c>
      <c r="N49" s="43">
        <f>IF($A49="","",SUMIFS('Kostenpositionen'!$K$2:$K$101,'Kostenpositionen'!$B$2:$B$101,$A49,'Kostenpositionen'!$C$2:$C$101,"Offene Nebenkosten"))</f>
        <v/>
      </c>
      <c r="O49" s="43">
        <f>IF($A49="","",SUMIFS('Kostenpositionen'!$K$2:$K$101,'Kostenpositionen'!$B$2:$B$101,$A49,'Kostenpositionen'!$C$2:$C$101,"Betriebskostennachzahlung"))</f>
        <v/>
      </c>
      <c r="P49" s="43">
        <f>IF($A49="","",SUMIFS('Kostenpositionen'!$K$2:$K$101,'Kostenpositionen'!$B$2:$B$101,$A49,'Kostenpositionen'!$C$2:$C$101,"Schadenskosten"))</f>
        <v/>
      </c>
      <c r="Q49" s="43">
        <f>IF($A49="","",SUMIFS('Kostenpositionen'!$K$2:$K$101,'Kostenpositionen'!$B$2:$B$101,$A49,'Kostenpositionen'!$C$2:$C$101,"Sonstige Forderungen"))</f>
        <v/>
      </c>
      <c r="R49" s="43">
        <f>IF($A49="","",SUM(M49:Q49))</f>
        <v/>
      </c>
      <c r="S49" s="43">
        <f>IF($A49="","",MAX(0,L49-R49))</f>
        <v/>
      </c>
      <c r="T49" s="12">
        <f>IF($A49="","",IF(R49=0,"Vollständige Auszahlung",IF(S49=0,"Vollständiger Einbehalt","Teilweise Auszahlung")))</f>
        <v/>
      </c>
      <c r="U49" s="37" t="n"/>
      <c r="V49" s="44">
        <f>IF(U49="","",U49+14)</f>
        <v/>
      </c>
      <c r="W49" s="3" t="n"/>
      <c r="X49" s="45">
        <f>IF($A49="","",IFERROR(R49/L49,0))</f>
        <v/>
      </c>
    </row>
    <row r="50">
      <c r="A50" s="2" t="n"/>
      <c r="B50" s="3" t="n"/>
      <c r="C50" s="3" t="n"/>
      <c r="D50" s="3" t="n"/>
      <c r="E50" s="2" t="n"/>
      <c r="F50" s="2" t="n"/>
      <c r="G50" s="37" t="n"/>
      <c r="H50" s="37" t="n"/>
      <c r="I50" s="38" t="n"/>
      <c r="J50" s="39" t="n"/>
      <c r="K50" s="39" t="n"/>
      <c r="L50" s="40">
        <f>IF($A50="","",J50+K50)</f>
        <v/>
      </c>
      <c r="M50" s="40">
        <f>IF($A50="","",SUMIFS('Kostenpositionen'!$K$2:$K$101,'Kostenpositionen'!$B$2:$B$101,$A50,'Kostenpositionen'!$C$2:$C$101,"Offene Kaltmiete"))</f>
        <v/>
      </c>
      <c r="N50" s="40">
        <f>IF($A50="","",SUMIFS('Kostenpositionen'!$K$2:$K$101,'Kostenpositionen'!$B$2:$B$101,$A50,'Kostenpositionen'!$C$2:$C$101,"Offene Nebenkosten"))</f>
        <v/>
      </c>
      <c r="O50" s="40">
        <f>IF($A50="","",SUMIFS('Kostenpositionen'!$K$2:$K$101,'Kostenpositionen'!$B$2:$B$101,$A50,'Kostenpositionen'!$C$2:$C$101,"Betriebskostennachzahlung"))</f>
        <v/>
      </c>
      <c r="P50" s="40">
        <f>IF($A50="","",SUMIFS('Kostenpositionen'!$K$2:$K$101,'Kostenpositionen'!$B$2:$B$101,$A50,'Kostenpositionen'!$C$2:$C$101,"Schadenskosten"))</f>
        <v/>
      </c>
      <c r="Q50" s="40">
        <f>IF($A50="","",SUMIFS('Kostenpositionen'!$K$2:$K$101,'Kostenpositionen'!$B$2:$B$101,$A50,'Kostenpositionen'!$C$2:$C$101,"Sonstige Forderungen"))</f>
        <v/>
      </c>
      <c r="R50" s="40">
        <f>IF($A50="","",SUM(M50:Q50))</f>
        <v/>
      </c>
      <c r="S50" s="40">
        <f>IF($A50="","",MAX(0,L50-R50))</f>
        <v/>
      </c>
      <c r="T50" s="8">
        <f>IF($A50="","",IF(R50=0,"Vollständige Auszahlung",IF(S50=0,"Vollständiger Einbehalt","Teilweise Auszahlung")))</f>
        <v/>
      </c>
      <c r="U50" s="37" t="n"/>
      <c r="V50" s="41">
        <f>IF(U50="","",U50+14)</f>
        <v/>
      </c>
      <c r="W50" s="3" t="n"/>
      <c r="X50" s="42">
        <f>IF($A50="","",IFERROR(R50/L50,0))</f>
        <v/>
      </c>
    </row>
    <row r="51">
      <c r="A51" s="2" t="n"/>
      <c r="B51" s="3" t="n"/>
      <c r="C51" s="3" t="n"/>
      <c r="D51" s="3" t="n"/>
      <c r="E51" s="2" t="n"/>
      <c r="F51" s="2" t="n"/>
      <c r="G51" s="37" t="n"/>
      <c r="H51" s="37" t="n"/>
      <c r="I51" s="38" t="n"/>
      <c r="J51" s="39" t="n"/>
      <c r="K51" s="39" t="n"/>
      <c r="L51" s="43">
        <f>IF($A51="","",J51+K51)</f>
        <v/>
      </c>
      <c r="M51" s="43">
        <f>IF($A51="","",SUMIFS('Kostenpositionen'!$K$2:$K$101,'Kostenpositionen'!$B$2:$B$101,$A51,'Kostenpositionen'!$C$2:$C$101,"Offene Kaltmiete"))</f>
        <v/>
      </c>
      <c r="N51" s="43">
        <f>IF($A51="","",SUMIFS('Kostenpositionen'!$K$2:$K$101,'Kostenpositionen'!$B$2:$B$101,$A51,'Kostenpositionen'!$C$2:$C$101,"Offene Nebenkosten"))</f>
        <v/>
      </c>
      <c r="O51" s="43">
        <f>IF($A51="","",SUMIFS('Kostenpositionen'!$K$2:$K$101,'Kostenpositionen'!$B$2:$B$101,$A51,'Kostenpositionen'!$C$2:$C$101,"Betriebskostennachzahlung"))</f>
        <v/>
      </c>
      <c r="P51" s="43">
        <f>IF($A51="","",SUMIFS('Kostenpositionen'!$K$2:$K$101,'Kostenpositionen'!$B$2:$B$101,$A51,'Kostenpositionen'!$C$2:$C$101,"Schadenskosten"))</f>
        <v/>
      </c>
      <c r="Q51" s="43">
        <f>IF($A51="","",SUMIFS('Kostenpositionen'!$K$2:$K$101,'Kostenpositionen'!$B$2:$B$101,$A51,'Kostenpositionen'!$C$2:$C$101,"Sonstige Forderungen"))</f>
        <v/>
      </c>
      <c r="R51" s="43">
        <f>IF($A51="","",SUM(M51:Q51))</f>
        <v/>
      </c>
      <c r="S51" s="43">
        <f>IF($A51="","",MAX(0,L51-R51))</f>
        <v/>
      </c>
      <c r="T51" s="12">
        <f>IF($A51="","",IF(R51=0,"Vollständige Auszahlung",IF(S51=0,"Vollständiger Einbehalt","Teilweise Auszahlung")))</f>
        <v/>
      </c>
      <c r="U51" s="37" t="n"/>
      <c r="V51" s="44">
        <f>IF(U51="","",U51+14)</f>
        <v/>
      </c>
      <c r="W51" s="3" t="n"/>
      <c r="X51" s="45">
        <f>IF($A51="","",IFERROR(R51/L51,0))</f>
        <v/>
      </c>
    </row>
    <row r="52">
      <c r="A52" s="2" t="n"/>
      <c r="B52" s="3" t="n"/>
      <c r="C52" s="3" t="n"/>
      <c r="D52" s="3" t="n"/>
      <c r="E52" s="2" t="n"/>
      <c r="F52" s="2" t="n"/>
      <c r="G52" s="37" t="n"/>
      <c r="H52" s="37" t="n"/>
      <c r="I52" s="38" t="n"/>
      <c r="J52" s="39" t="n"/>
      <c r="K52" s="39" t="n"/>
      <c r="L52" s="40">
        <f>IF($A52="","",J52+K52)</f>
        <v/>
      </c>
      <c r="M52" s="40">
        <f>IF($A52="","",SUMIFS('Kostenpositionen'!$K$2:$K$101,'Kostenpositionen'!$B$2:$B$101,$A52,'Kostenpositionen'!$C$2:$C$101,"Offene Kaltmiete"))</f>
        <v/>
      </c>
      <c r="N52" s="40">
        <f>IF($A52="","",SUMIFS('Kostenpositionen'!$K$2:$K$101,'Kostenpositionen'!$B$2:$B$101,$A52,'Kostenpositionen'!$C$2:$C$101,"Offene Nebenkosten"))</f>
        <v/>
      </c>
      <c r="O52" s="40">
        <f>IF($A52="","",SUMIFS('Kostenpositionen'!$K$2:$K$101,'Kostenpositionen'!$B$2:$B$101,$A52,'Kostenpositionen'!$C$2:$C$101,"Betriebskostennachzahlung"))</f>
        <v/>
      </c>
      <c r="P52" s="40">
        <f>IF($A52="","",SUMIFS('Kostenpositionen'!$K$2:$K$101,'Kostenpositionen'!$B$2:$B$101,$A52,'Kostenpositionen'!$C$2:$C$101,"Schadenskosten"))</f>
        <v/>
      </c>
      <c r="Q52" s="40">
        <f>IF($A52="","",SUMIFS('Kostenpositionen'!$K$2:$K$101,'Kostenpositionen'!$B$2:$B$101,$A52,'Kostenpositionen'!$C$2:$C$101,"Sonstige Forderungen"))</f>
        <v/>
      </c>
      <c r="R52" s="40">
        <f>IF($A52="","",SUM(M52:Q52))</f>
        <v/>
      </c>
      <c r="S52" s="40">
        <f>IF($A52="","",MAX(0,L52-R52))</f>
        <v/>
      </c>
      <c r="T52" s="8">
        <f>IF($A52="","",IF(R52=0,"Vollständige Auszahlung",IF(S52=0,"Vollständiger Einbehalt","Teilweise Auszahlung")))</f>
        <v/>
      </c>
      <c r="U52" s="37" t="n"/>
      <c r="V52" s="41">
        <f>IF(U52="","",U52+14)</f>
        <v/>
      </c>
      <c r="W52" s="3" t="n"/>
      <c r="X52" s="42">
        <f>IF($A52="","",IFERROR(R52/L52,0))</f>
        <v/>
      </c>
    </row>
    <row r="53">
      <c r="A53" s="2" t="n"/>
      <c r="B53" s="3" t="n"/>
      <c r="C53" s="3" t="n"/>
      <c r="D53" s="3" t="n"/>
      <c r="E53" s="2" t="n"/>
      <c r="F53" s="2" t="n"/>
      <c r="G53" s="37" t="n"/>
      <c r="H53" s="37" t="n"/>
      <c r="I53" s="38" t="n"/>
      <c r="J53" s="39" t="n"/>
      <c r="K53" s="39" t="n"/>
      <c r="L53" s="43">
        <f>IF($A53="","",J53+K53)</f>
        <v/>
      </c>
      <c r="M53" s="43">
        <f>IF($A53="","",SUMIFS('Kostenpositionen'!$K$2:$K$101,'Kostenpositionen'!$B$2:$B$101,$A53,'Kostenpositionen'!$C$2:$C$101,"Offene Kaltmiete"))</f>
        <v/>
      </c>
      <c r="N53" s="43">
        <f>IF($A53="","",SUMIFS('Kostenpositionen'!$K$2:$K$101,'Kostenpositionen'!$B$2:$B$101,$A53,'Kostenpositionen'!$C$2:$C$101,"Offene Nebenkosten"))</f>
        <v/>
      </c>
      <c r="O53" s="43">
        <f>IF($A53="","",SUMIFS('Kostenpositionen'!$K$2:$K$101,'Kostenpositionen'!$B$2:$B$101,$A53,'Kostenpositionen'!$C$2:$C$101,"Betriebskostennachzahlung"))</f>
        <v/>
      </c>
      <c r="P53" s="43">
        <f>IF($A53="","",SUMIFS('Kostenpositionen'!$K$2:$K$101,'Kostenpositionen'!$B$2:$B$101,$A53,'Kostenpositionen'!$C$2:$C$101,"Schadenskosten"))</f>
        <v/>
      </c>
      <c r="Q53" s="43">
        <f>IF($A53="","",SUMIFS('Kostenpositionen'!$K$2:$K$101,'Kostenpositionen'!$B$2:$B$101,$A53,'Kostenpositionen'!$C$2:$C$101,"Sonstige Forderungen"))</f>
        <v/>
      </c>
      <c r="R53" s="43">
        <f>IF($A53="","",SUM(M53:Q53))</f>
        <v/>
      </c>
      <c r="S53" s="43">
        <f>IF($A53="","",MAX(0,L53-R53))</f>
        <v/>
      </c>
      <c r="T53" s="12">
        <f>IF($A53="","",IF(R53=0,"Vollständige Auszahlung",IF(S53=0,"Vollständiger Einbehalt","Teilweise Auszahlung")))</f>
        <v/>
      </c>
      <c r="U53" s="37" t="n"/>
      <c r="V53" s="44">
        <f>IF(U53="","",U53+14)</f>
        <v/>
      </c>
      <c r="W53" s="3" t="n"/>
      <c r="X53" s="45">
        <f>IF($A53="","",IFERROR(R53/L53,0))</f>
        <v/>
      </c>
    </row>
    <row r="54">
      <c r="A54" s="2" t="n"/>
      <c r="B54" s="3" t="n"/>
      <c r="C54" s="3" t="n"/>
      <c r="D54" s="3" t="n"/>
      <c r="E54" s="2" t="n"/>
      <c r="F54" s="2" t="n"/>
      <c r="G54" s="37" t="n"/>
      <c r="H54" s="37" t="n"/>
      <c r="I54" s="38" t="n"/>
      <c r="J54" s="39" t="n"/>
      <c r="K54" s="39" t="n"/>
      <c r="L54" s="40">
        <f>IF($A54="","",J54+K54)</f>
        <v/>
      </c>
      <c r="M54" s="40">
        <f>IF($A54="","",SUMIFS('Kostenpositionen'!$K$2:$K$101,'Kostenpositionen'!$B$2:$B$101,$A54,'Kostenpositionen'!$C$2:$C$101,"Offene Kaltmiete"))</f>
        <v/>
      </c>
      <c r="N54" s="40">
        <f>IF($A54="","",SUMIFS('Kostenpositionen'!$K$2:$K$101,'Kostenpositionen'!$B$2:$B$101,$A54,'Kostenpositionen'!$C$2:$C$101,"Offene Nebenkosten"))</f>
        <v/>
      </c>
      <c r="O54" s="40">
        <f>IF($A54="","",SUMIFS('Kostenpositionen'!$K$2:$K$101,'Kostenpositionen'!$B$2:$B$101,$A54,'Kostenpositionen'!$C$2:$C$101,"Betriebskostennachzahlung"))</f>
        <v/>
      </c>
      <c r="P54" s="40">
        <f>IF($A54="","",SUMIFS('Kostenpositionen'!$K$2:$K$101,'Kostenpositionen'!$B$2:$B$101,$A54,'Kostenpositionen'!$C$2:$C$101,"Schadenskosten"))</f>
        <v/>
      </c>
      <c r="Q54" s="40">
        <f>IF($A54="","",SUMIFS('Kostenpositionen'!$K$2:$K$101,'Kostenpositionen'!$B$2:$B$101,$A54,'Kostenpositionen'!$C$2:$C$101,"Sonstige Forderungen"))</f>
        <v/>
      </c>
      <c r="R54" s="40">
        <f>IF($A54="","",SUM(M54:Q54))</f>
        <v/>
      </c>
      <c r="S54" s="40">
        <f>IF($A54="","",MAX(0,L54-R54))</f>
        <v/>
      </c>
      <c r="T54" s="8">
        <f>IF($A54="","",IF(R54=0,"Vollständige Auszahlung",IF(S54=0,"Vollständiger Einbehalt","Teilweise Auszahlung")))</f>
        <v/>
      </c>
      <c r="U54" s="37" t="n"/>
      <c r="V54" s="41">
        <f>IF(U54="","",U54+14)</f>
        <v/>
      </c>
      <c r="W54" s="3" t="n"/>
      <c r="X54" s="42">
        <f>IF($A54="","",IFERROR(R54/L54,0))</f>
        <v/>
      </c>
    </row>
    <row r="55">
      <c r="A55" s="2" t="n"/>
      <c r="B55" s="3" t="n"/>
      <c r="C55" s="3" t="n"/>
      <c r="D55" s="3" t="n"/>
      <c r="E55" s="2" t="n"/>
      <c r="F55" s="2" t="n"/>
      <c r="G55" s="37" t="n"/>
      <c r="H55" s="37" t="n"/>
      <c r="I55" s="38" t="n"/>
      <c r="J55" s="39" t="n"/>
      <c r="K55" s="39" t="n"/>
      <c r="L55" s="43">
        <f>IF($A55="","",J55+K55)</f>
        <v/>
      </c>
      <c r="M55" s="43">
        <f>IF($A55="","",SUMIFS('Kostenpositionen'!$K$2:$K$101,'Kostenpositionen'!$B$2:$B$101,$A55,'Kostenpositionen'!$C$2:$C$101,"Offene Kaltmiete"))</f>
        <v/>
      </c>
      <c r="N55" s="43">
        <f>IF($A55="","",SUMIFS('Kostenpositionen'!$K$2:$K$101,'Kostenpositionen'!$B$2:$B$101,$A55,'Kostenpositionen'!$C$2:$C$101,"Offene Nebenkosten"))</f>
        <v/>
      </c>
      <c r="O55" s="43">
        <f>IF($A55="","",SUMIFS('Kostenpositionen'!$K$2:$K$101,'Kostenpositionen'!$B$2:$B$101,$A55,'Kostenpositionen'!$C$2:$C$101,"Betriebskostennachzahlung"))</f>
        <v/>
      </c>
      <c r="P55" s="43">
        <f>IF($A55="","",SUMIFS('Kostenpositionen'!$K$2:$K$101,'Kostenpositionen'!$B$2:$B$101,$A55,'Kostenpositionen'!$C$2:$C$101,"Schadenskosten"))</f>
        <v/>
      </c>
      <c r="Q55" s="43">
        <f>IF($A55="","",SUMIFS('Kostenpositionen'!$K$2:$K$101,'Kostenpositionen'!$B$2:$B$101,$A55,'Kostenpositionen'!$C$2:$C$101,"Sonstige Forderungen"))</f>
        <v/>
      </c>
      <c r="R55" s="43">
        <f>IF($A55="","",SUM(M55:Q55))</f>
        <v/>
      </c>
      <c r="S55" s="43">
        <f>IF($A55="","",MAX(0,L55-R55))</f>
        <v/>
      </c>
      <c r="T55" s="12">
        <f>IF($A55="","",IF(R55=0,"Vollständige Auszahlung",IF(S55=0,"Vollständiger Einbehalt","Teilweise Auszahlung")))</f>
        <v/>
      </c>
      <c r="U55" s="37" t="n"/>
      <c r="V55" s="44">
        <f>IF(U55="","",U55+14)</f>
        <v/>
      </c>
      <c r="W55" s="3" t="n"/>
      <c r="X55" s="45">
        <f>IF($A55="","",IFERROR(R55/L55,0))</f>
        <v/>
      </c>
    </row>
    <row r="56">
      <c r="A56" s="2" t="n"/>
      <c r="B56" s="3" t="n"/>
      <c r="C56" s="3" t="n"/>
      <c r="D56" s="3" t="n"/>
      <c r="E56" s="2" t="n"/>
      <c r="F56" s="2" t="n"/>
      <c r="G56" s="37" t="n"/>
      <c r="H56" s="37" t="n"/>
      <c r="I56" s="38" t="n"/>
      <c r="J56" s="39" t="n"/>
      <c r="K56" s="39" t="n"/>
      <c r="L56" s="40">
        <f>IF($A56="","",J56+K56)</f>
        <v/>
      </c>
      <c r="M56" s="40">
        <f>IF($A56="","",SUMIFS('Kostenpositionen'!$K$2:$K$101,'Kostenpositionen'!$B$2:$B$101,$A56,'Kostenpositionen'!$C$2:$C$101,"Offene Kaltmiete"))</f>
        <v/>
      </c>
      <c r="N56" s="40">
        <f>IF($A56="","",SUMIFS('Kostenpositionen'!$K$2:$K$101,'Kostenpositionen'!$B$2:$B$101,$A56,'Kostenpositionen'!$C$2:$C$101,"Offene Nebenkosten"))</f>
        <v/>
      </c>
      <c r="O56" s="40">
        <f>IF($A56="","",SUMIFS('Kostenpositionen'!$K$2:$K$101,'Kostenpositionen'!$B$2:$B$101,$A56,'Kostenpositionen'!$C$2:$C$101,"Betriebskostennachzahlung"))</f>
        <v/>
      </c>
      <c r="P56" s="40">
        <f>IF($A56="","",SUMIFS('Kostenpositionen'!$K$2:$K$101,'Kostenpositionen'!$B$2:$B$101,$A56,'Kostenpositionen'!$C$2:$C$101,"Schadenskosten"))</f>
        <v/>
      </c>
      <c r="Q56" s="40">
        <f>IF($A56="","",SUMIFS('Kostenpositionen'!$K$2:$K$101,'Kostenpositionen'!$B$2:$B$101,$A56,'Kostenpositionen'!$C$2:$C$101,"Sonstige Forderungen"))</f>
        <v/>
      </c>
      <c r="R56" s="40">
        <f>IF($A56="","",SUM(M56:Q56))</f>
        <v/>
      </c>
      <c r="S56" s="40">
        <f>IF($A56="","",MAX(0,L56-R56))</f>
        <v/>
      </c>
      <c r="T56" s="8">
        <f>IF($A56="","",IF(R56=0,"Vollständige Auszahlung",IF(S56=0,"Vollständiger Einbehalt","Teilweise Auszahlung")))</f>
        <v/>
      </c>
      <c r="U56" s="37" t="n"/>
      <c r="V56" s="41">
        <f>IF(U56="","",U56+14)</f>
        <v/>
      </c>
      <c r="W56" s="3" t="n"/>
      <c r="X56" s="42">
        <f>IF($A56="","",IFERROR(R56/L56,0))</f>
        <v/>
      </c>
    </row>
    <row r="57">
      <c r="A57" s="2" t="n"/>
      <c r="B57" s="3" t="n"/>
      <c r="C57" s="3" t="n"/>
      <c r="D57" s="3" t="n"/>
      <c r="E57" s="2" t="n"/>
      <c r="F57" s="2" t="n"/>
      <c r="G57" s="37" t="n"/>
      <c r="H57" s="37" t="n"/>
      <c r="I57" s="38" t="n"/>
      <c r="J57" s="39" t="n"/>
      <c r="K57" s="39" t="n"/>
      <c r="L57" s="43">
        <f>IF($A57="","",J57+K57)</f>
        <v/>
      </c>
      <c r="M57" s="43">
        <f>IF($A57="","",SUMIFS('Kostenpositionen'!$K$2:$K$101,'Kostenpositionen'!$B$2:$B$101,$A57,'Kostenpositionen'!$C$2:$C$101,"Offene Kaltmiete"))</f>
        <v/>
      </c>
      <c r="N57" s="43">
        <f>IF($A57="","",SUMIFS('Kostenpositionen'!$K$2:$K$101,'Kostenpositionen'!$B$2:$B$101,$A57,'Kostenpositionen'!$C$2:$C$101,"Offene Nebenkosten"))</f>
        <v/>
      </c>
      <c r="O57" s="43">
        <f>IF($A57="","",SUMIFS('Kostenpositionen'!$K$2:$K$101,'Kostenpositionen'!$B$2:$B$101,$A57,'Kostenpositionen'!$C$2:$C$101,"Betriebskostennachzahlung"))</f>
        <v/>
      </c>
      <c r="P57" s="43">
        <f>IF($A57="","",SUMIFS('Kostenpositionen'!$K$2:$K$101,'Kostenpositionen'!$B$2:$B$101,$A57,'Kostenpositionen'!$C$2:$C$101,"Schadenskosten"))</f>
        <v/>
      </c>
      <c r="Q57" s="43">
        <f>IF($A57="","",SUMIFS('Kostenpositionen'!$K$2:$K$101,'Kostenpositionen'!$B$2:$B$101,$A57,'Kostenpositionen'!$C$2:$C$101,"Sonstige Forderungen"))</f>
        <v/>
      </c>
      <c r="R57" s="43">
        <f>IF($A57="","",SUM(M57:Q57))</f>
        <v/>
      </c>
      <c r="S57" s="43">
        <f>IF($A57="","",MAX(0,L57-R57))</f>
        <v/>
      </c>
      <c r="T57" s="12">
        <f>IF($A57="","",IF(R57=0,"Vollständige Auszahlung",IF(S57=0,"Vollständiger Einbehalt","Teilweise Auszahlung")))</f>
        <v/>
      </c>
      <c r="U57" s="37" t="n"/>
      <c r="V57" s="44">
        <f>IF(U57="","",U57+14)</f>
        <v/>
      </c>
      <c r="W57" s="3" t="n"/>
      <c r="X57" s="45">
        <f>IF($A57="","",IFERROR(R57/L57,0))</f>
        <v/>
      </c>
    </row>
    <row r="58">
      <c r="A58" s="2" t="n"/>
      <c r="B58" s="3" t="n"/>
      <c r="C58" s="3" t="n"/>
      <c r="D58" s="3" t="n"/>
      <c r="E58" s="2" t="n"/>
      <c r="F58" s="2" t="n"/>
      <c r="G58" s="37" t="n"/>
      <c r="H58" s="37" t="n"/>
      <c r="I58" s="38" t="n"/>
      <c r="J58" s="39" t="n"/>
      <c r="K58" s="39" t="n"/>
      <c r="L58" s="40">
        <f>IF($A58="","",J58+K58)</f>
        <v/>
      </c>
      <c r="M58" s="40">
        <f>IF($A58="","",SUMIFS('Kostenpositionen'!$K$2:$K$101,'Kostenpositionen'!$B$2:$B$101,$A58,'Kostenpositionen'!$C$2:$C$101,"Offene Kaltmiete"))</f>
        <v/>
      </c>
      <c r="N58" s="40">
        <f>IF($A58="","",SUMIFS('Kostenpositionen'!$K$2:$K$101,'Kostenpositionen'!$B$2:$B$101,$A58,'Kostenpositionen'!$C$2:$C$101,"Offene Nebenkosten"))</f>
        <v/>
      </c>
      <c r="O58" s="40">
        <f>IF($A58="","",SUMIFS('Kostenpositionen'!$K$2:$K$101,'Kostenpositionen'!$B$2:$B$101,$A58,'Kostenpositionen'!$C$2:$C$101,"Betriebskostennachzahlung"))</f>
        <v/>
      </c>
      <c r="P58" s="40">
        <f>IF($A58="","",SUMIFS('Kostenpositionen'!$K$2:$K$101,'Kostenpositionen'!$B$2:$B$101,$A58,'Kostenpositionen'!$C$2:$C$101,"Schadenskosten"))</f>
        <v/>
      </c>
      <c r="Q58" s="40">
        <f>IF($A58="","",SUMIFS('Kostenpositionen'!$K$2:$K$101,'Kostenpositionen'!$B$2:$B$101,$A58,'Kostenpositionen'!$C$2:$C$101,"Sonstige Forderungen"))</f>
        <v/>
      </c>
      <c r="R58" s="40">
        <f>IF($A58="","",SUM(M58:Q58))</f>
        <v/>
      </c>
      <c r="S58" s="40">
        <f>IF($A58="","",MAX(0,L58-R58))</f>
        <v/>
      </c>
      <c r="T58" s="8">
        <f>IF($A58="","",IF(R58=0,"Vollständige Auszahlung",IF(S58=0,"Vollständiger Einbehalt","Teilweise Auszahlung")))</f>
        <v/>
      </c>
      <c r="U58" s="37" t="n"/>
      <c r="V58" s="41">
        <f>IF(U58="","",U58+14)</f>
        <v/>
      </c>
      <c r="W58" s="3" t="n"/>
      <c r="X58" s="42">
        <f>IF($A58="","",IFERROR(R58/L58,0))</f>
        <v/>
      </c>
    </row>
    <row r="59">
      <c r="A59" s="2" t="n"/>
      <c r="B59" s="3" t="n"/>
      <c r="C59" s="3" t="n"/>
      <c r="D59" s="3" t="n"/>
      <c r="E59" s="2" t="n"/>
      <c r="F59" s="2" t="n"/>
      <c r="G59" s="37" t="n"/>
      <c r="H59" s="37" t="n"/>
      <c r="I59" s="38" t="n"/>
      <c r="J59" s="39" t="n"/>
      <c r="K59" s="39" t="n"/>
      <c r="L59" s="43">
        <f>IF($A59="","",J59+K59)</f>
        <v/>
      </c>
      <c r="M59" s="43">
        <f>IF($A59="","",SUMIFS('Kostenpositionen'!$K$2:$K$101,'Kostenpositionen'!$B$2:$B$101,$A59,'Kostenpositionen'!$C$2:$C$101,"Offene Kaltmiete"))</f>
        <v/>
      </c>
      <c r="N59" s="43">
        <f>IF($A59="","",SUMIFS('Kostenpositionen'!$K$2:$K$101,'Kostenpositionen'!$B$2:$B$101,$A59,'Kostenpositionen'!$C$2:$C$101,"Offene Nebenkosten"))</f>
        <v/>
      </c>
      <c r="O59" s="43">
        <f>IF($A59="","",SUMIFS('Kostenpositionen'!$K$2:$K$101,'Kostenpositionen'!$B$2:$B$101,$A59,'Kostenpositionen'!$C$2:$C$101,"Betriebskostennachzahlung"))</f>
        <v/>
      </c>
      <c r="P59" s="43">
        <f>IF($A59="","",SUMIFS('Kostenpositionen'!$K$2:$K$101,'Kostenpositionen'!$B$2:$B$101,$A59,'Kostenpositionen'!$C$2:$C$101,"Schadenskosten"))</f>
        <v/>
      </c>
      <c r="Q59" s="43">
        <f>IF($A59="","",SUMIFS('Kostenpositionen'!$K$2:$K$101,'Kostenpositionen'!$B$2:$B$101,$A59,'Kostenpositionen'!$C$2:$C$101,"Sonstige Forderungen"))</f>
        <v/>
      </c>
      <c r="R59" s="43">
        <f>IF($A59="","",SUM(M59:Q59))</f>
        <v/>
      </c>
      <c r="S59" s="43">
        <f>IF($A59="","",MAX(0,L59-R59))</f>
        <v/>
      </c>
      <c r="T59" s="12">
        <f>IF($A59="","",IF(R59=0,"Vollständige Auszahlung",IF(S59=0,"Vollständiger Einbehalt","Teilweise Auszahlung")))</f>
        <v/>
      </c>
      <c r="U59" s="37" t="n"/>
      <c r="V59" s="44">
        <f>IF(U59="","",U59+14)</f>
        <v/>
      </c>
      <c r="W59" s="3" t="n"/>
      <c r="X59" s="45">
        <f>IF($A59="","",IFERROR(R59/L59,0))</f>
        <v/>
      </c>
    </row>
    <row r="60">
      <c r="A60" s="2" t="n"/>
      <c r="B60" s="3" t="n"/>
      <c r="C60" s="3" t="n"/>
      <c r="D60" s="3" t="n"/>
      <c r="E60" s="2" t="n"/>
      <c r="F60" s="2" t="n"/>
      <c r="G60" s="37" t="n"/>
      <c r="H60" s="37" t="n"/>
      <c r="I60" s="38" t="n"/>
      <c r="J60" s="39" t="n"/>
      <c r="K60" s="39" t="n"/>
      <c r="L60" s="40">
        <f>IF($A60="","",J60+K60)</f>
        <v/>
      </c>
      <c r="M60" s="40">
        <f>IF($A60="","",SUMIFS('Kostenpositionen'!$K$2:$K$101,'Kostenpositionen'!$B$2:$B$101,$A60,'Kostenpositionen'!$C$2:$C$101,"Offene Kaltmiete"))</f>
        <v/>
      </c>
      <c r="N60" s="40">
        <f>IF($A60="","",SUMIFS('Kostenpositionen'!$K$2:$K$101,'Kostenpositionen'!$B$2:$B$101,$A60,'Kostenpositionen'!$C$2:$C$101,"Offene Nebenkosten"))</f>
        <v/>
      </c>
      <c r="O60" s="40">
        <f>IF($A60="","",SUMIFS('Kostenpositionen'!$K$2:$K$101,'Kostenpositionen'!$B$2:$B$101,$A60,'Kostenpositionen'!$C$2:$C$101,"Betriebskostennachzahlung"))</f>
        <v/>
      </c>
      <c r="P60" s="40">
        <f>IF($A60="","",SUMIFS('Kostenpositionen'!$K$2:$K$101,'Kostenpositionen'!$B$2:$B$101,$A60,'Kostenpositionen'!$C$2:$C$101,"Schadenskosten"))</f>
        <v/>
      </c>
      <c r="Q60" s="40">
        <f>IF($A60="","",SUMIFS('Kostenpositionen'!$K$2:$K$101,'Kostenpositionen'!$B$2:$B$101,$A60,'Kostenpositionen'!$C$2:$C$101,"Sonstige Forderungen"))</f>
        <v/>
      </c>
      <c r="R60" s="40">
        <f>IF($A60="","",SUM(M60:Q60))</f>
        <v/>
      </c>
      <c r="S60" s="40">
        <f>IF($A60="","",MAX(0,L60-R60))</f>
        <v/>
      </c>
      <c r="T60" s="8">
        <f>IF($A60="","",IF(R60=0,"Vollständige Auszahlung",IF(S60=0,"Vollständiger Einbehalt","Teilweise Auszahlung")))</f>
        <v/>
      </c>
      <c r="U60" s="37" t="n"/>
      <c r="V60" s="41">
        <f>IF(U60="","",U60+14)</f>
        <v/>
      </c>
      <c r="W60" s="3" t="n"/>
      <c r="X60" s="42">
        <f>IF($A60="","",IFERROR(R60/L60,0))</f>
        <v/>
      </c>
    </row>
    <row r="61">
      <c r="A61" s="2" t="n"/>
      <c r="B61" s="3" t="n"/>
      <c r="C61" s="3" t="n"/>
      <c r="D61" s="3" t="n"/>
      <c r="E61" s="2" t="n"/>
      <c r="F61" s="2" t="n"/>
      <c r="G61" s="37" t="n"/>
      <c r="H61" s="37" t="n"/>
      <c r="I61" s="38" t="n"/>
      <c r="J61" s="39" t="n"/>
      <c r="K61" s="39" t="n"/>
      <c r="L61" s="43">
        <f>IF($A61="","",J61+K61)</f>
        <v/>
      </c>
      <c r="M61" s="43">
        <f>IF($A61="","",SUMIFS('Kostenpositionen'!$K$2:$K$101,'Kostenpositionen'!$B$2:$B$101,$A61,'Kostenpositionen'!$C$2:$C$101,"Offene Kaltmiete"))</f>
        <v/>
      </c>
      <c r="N61" s="43">
        <f>IF($A61="","",SUMIFS('Kostenpositionen'!$K$2:$K$101,'Kostenpositionen'!$B$2:$B$101,$A61,'Kostenpositionen'!$C$2:$C$101,"Offene Nebenkosten"))</f>
        <v/>
      </c>
      <c r="O61" s="43">
        <f>IF($A61="","",SUMIFS('Kostenpositionen'!$K$2:$K$101,'Kostenpositionen'!$B$2:$B$101,$A61,'Kostenpositionen'!$C$2:$C$101,"Betriebskostennachzahlung"))</f>
        <v/>
      </c>
      <c r="P61" s="43">
        <f>IF($A61="","",SUMIFS('Kostenpositionen'!$K$2:$K$101,'Kostenpositionen'!$B$2:$B$101,$A61,'Kostenpositionen'!$C$2:$C$101,"Schadenskosten"))</f>
        <v/>
      </c>
      <c r="Q61" s="43">
        <f>IF($A61="","",SUMIFS('Kostenpositionen'!$K$2:$K$101,'Kostenpositionen'!$B$2:$B$101,$A61,'Kostenpositionen'!$C$2:$C$101,"Sonstige Forderungen"))</f>
        <v/>
      </c>
      <c r="R61" s="43">
        <f>IF($A61="","",SUM(M61:Q61))</f>
        <v/>
      </c>
      <c r="S61" s="43">
        <f>IF($A61="","",MAX(0,L61-R61))</f>
        <v/>
      </c>
      <c r="T61" s="12">
        <f>IF($A61="","",IF(R61=0,"Vollständige Auszahlung",IF(S61=0,"Vollständiger Einbehalt","Teilweise Auszahlung")))</f>
        <v/>
      </c>
      <c r="U61" s="37" t="n"/>
      <c r="V61" s="44">
        <f>IF(U61="","",U61+14)</f>
        <v/>
      </c>
      <c r="W61" s="3" t="n"/>
      <c r="X61" s="45">
        <f>IF($A61="","",IFERROR(R61/L61,0))</f>
        <v/>
      </c>
    </row>
    <row r="62">
      <c r="A62" s="2" t="n"/>
      <c r="B62" s="3" t="n"/>
      <c r="C62" s="3" t="n"/>
      <c r="D62" s="3" t="n"/>
      <c r="E62" s="2" t="n"/>
      <c r="F62" s="2" t="n"/>
      <c r="G62" s="37" t="n"/>
      <c r="H62" s="37" t="n"/>
      <c r="I62" s="38" t="n"/>
      <c r="J62" s="39" t="n"/>
      <c r="K62" s="39" t="n"/>
      <c r="L62" s="40">
        <f>IF($A62="","",J62+K62)</f>
        <v/>
      </c>
      <c r="M62" s="40">
        <f>IF($A62="","",SUMIFS('Kostenpositionen'!$K$2:$K$101,'Kostenpositionen'!$B$2:$B$101,$A62,'Kostenpositionen'!$C$2:$C$101,"Offene Kaltmiete"))</f>
        <v/>
      </c>
      <c r="N62" s="40">
        <f>IF($A62="","",SUMIFS('Kostenpositionen'!$K$2:$K$101,'Kostenpositionen'!$B$2:$B$101,$A62,'Kostenpositionen'!$C$2:$C$101,"Offene Nebenkosten"))</f>
        <v/>
      </c>
      <c r="O62" s="40">
        <f>IF($A62="","",SUMIFS('Kostenpositionen'!$K$2:$K$101,'Kostenpositionen'!$B$2:$B$101,$A62,'Kostenpositionen'!$C$2:$C$101,"Betriebskostennachzahlung"))</f>
        <v/>
      </c>
      <c r="P62" s="40">
        <f>IF($A62="","",SUMIFS('Kostenpositionen'!$K$2:$K$101,'Kostenpositionen'!$B$2:$B$101,$A62,'Kostenpositionen'!$C$2:$C$101,"Schadenskosten"))</f>
        <v/>
      </c>
      <c r="Q62" s="40">
        <f>IF($A62="","",SUMIFS('Kostenpositionen'!$K$2:$K$101,'Kostenpositionen'!$B$2:$B$101,$A62,'Kostenpositionen'!$C$2:$C$101,"Sonstige Forderungen"))</f>
        <v/>
      </c>
      <c r="R62" s="40">
        <f>IF($A62="","",SUM(M62:Q62))</f>
        <v/>
      </c>
      <c r="S62" s="40">
        <f>IF($A62="","",MAX(0,L62-R62))</f>
        <v/>
      </c>
      <c r="T62" s="8">
        <f>IF($A62="","",IF(R62=0,"Vollständige Auszahlung",IF(S62=0,"Vollständiger Einbehalt","Teilweise Auszahlung")))</f>
        <v/>
      </c>
      <c r="U62" s="37" t="n"/>
      <c r="V62" s="41">
        <f>IF(U62="","",U62+14)</f>
        <v/>
      </c>
      <c r="W62" s="3" t="n"/>
      <c r="X62" s="42">
        <f>IF($A62="","",IFERROR(R62/L62,0))</f>
        <v/>
      </c>
    </row>
    <row r="63">
      <c r="A63" s="2" t="n"/>
      <c r="B63" s="3" t="n"/>
      <c r="C63" s="3" t="n"/>
      <c r="D63" s="3" t="n"/>
      <c r="E63" s="2" t="n"/>
      <c r="F63" s="2" t="n"/>
      <c r="G63" s="37" t="n"/>
      <c r="H63" s="37" t="n"/>
      <c r="I63" s="38" t="n"/>
      <c r="J63" s="39" t="n"/>
      <c r="K63" s="39" t="n"/>
      <c r="L63" s="43">
        <f>IF($A63="","",J63+K63)</f>
        <v/>
      </c>
      <c r="M63" s="43">
        <f>IF($A63="","",SUMIFS('Kostenpositionen'!$K$2:$K$101,'Kostenpositionen'!$B$2:$B$101,$A63,'Kostenpositionen'!$C$2:$C$101,"Offene Kaltmiete"))</f>
        <v/>
      </c>
      <c r="N63" s="43">
        <f>IF($A63="","",SUMIFS('Kostenpositionen'!$K$2:$K$101,'Kostenpositionen'!$B$2:$B$101,$A63,'Kostenpositionen'!$C$2:$C$101,"Offene Nebenkosten"))</f>
        <v/>
      </c>
      <c r="O63" s="43">
        <f>IF($A63="","",SUMIFS('Kostenpositionen'!$K$2:$K$101,'Kostenpositionen'!$B$2:$B$101,$A63,'Kostenpositionen'!$C$2:$C$101,"Betriebskostennachzahlung"))</f>
        <v/>
      </c>
      <c r="P63" s="43">
        <f>IF($A63="","",SUMIFS('Kostenpositionen'!$K$2:$K$101,'Kostenpositionen'!$B$2:$B$101,$A63,'Kostenpositionen'!$C$2:$C$101,"Schadenskosten"))</f>
        <v/>
      </c>
      <c r="Q63" s="43">
        <f>IF($A63="","",SUMIFS('Kostenpositionen'!$K$2:$K$101,'Kostenpositionen'!$B$2:$B$101,$A63,'Kostenpositionen'!$C$2:$C$101,"Sonstige Forderungen"))</f>
        <v/>
      </c>
      <c r="R63" s="43">
        <f>IF($A63="","",SUM(M63:Q63))</f>
        <v/>
      </c>
      <c r="S63" s="43">
        <f>IF($A63="","",MAX(0,L63-R63))</f>
        <v/>
      </c>
      <c r="T63" s="12">
        <f>IF($A63="","",IF(R63=0,"Vollständige Auszahlung",IF(S63=0,"Vollständiger Einbehalt","Teilweise Auszahlung")))</f>
        <v/>
      </c>
      <c r="U63" s="37" t="n"/>
      <c r="V63" s="44">
        <f>IF(U63="","",U63+14)</f>
        <v/>
      </c>
      <c r="W63" s="3" t="n"/>
      <c r="X63" s="45">
        <f>IF($A63="","",IFERROR(R63/L63,0))</f>
        <v/>
      </c>
    </row>
    <row r="64">
      <c r="A64" s="2" t="n"/>
      <c r="B64" s="3" t="n"/>
      <c r="C64" s="3" t="n"/>
      <c r="D64" s="3" t="n"/>
      <c r="E64" s="2" t="n"/>
      <c r="F64" s="2" t="n"/>
      <c r="G64" s="37" t="n"/>
      <c r="H64" s="37" t="n"/>
      <c r="I64" s="38" t="n"/>
      <c r="J64" s="39" t="n"/>
      <c r="K64" s="39" t="n"/>
      <c r="L64" s="40">
        <f>IF($A64="","",J64+K64)</f>
        <v/>
      </c>
      <c r="M64" s="40">
        <f>IF($A64="","",SUMIFS('Kostenpositionen'!$K$2:$K$101,'Kostenpositionen'!$B$2:$B$101,$A64,'Kostenpositionen'!$C$2:$C$101,"Offene Kaltmiete"))</f>
        <v/>
      </c>
      <c r="N64" s="40">
        <f>IF($A64="","",SUMIFS('Kostenpositionen'!$K$2:$K$101,'Kostenpositionen'!$B$2:$B$101,$A64,'Kostenpositionen'!$C$2:$C$101,"Offene Nebenkosten"))</f>
        <v/>
      </c>
      <c r="O64" s="40">
        <f>IF($A64="","",SUMIFS('Kostenpositionen'!$K$2:$K$101,'Kostenpositionen'!$B$2:$B$101,$A64,'Kostenpositionen'!$C$2:$C$101,"Betriebskostennachzahlung"))</f>
        <v/>
      </c>
      <c r="P64" s="40">
        <f>IF($A64="","",SUMIFS('Kostenpositionen'!$K$2:$K$101,'Kostenpositionen'!$B$2:$B$101,$A64,'Kostenpositionen'!$C$2:$C$101,"Schadenskosten"))</f>
        <v/>
      </c>
      <c r="Q64" s="40">
        <f>IF($A64="","",SUMIFS('Kostenpositionen'!$K$2:$K$101,'Kostenpositionen'!$B$2:$B$101,$A64,'Kostenpositionen'!$C$2:$C$101,"Sonstige Forderungen"))</f>
        <v/>
      </c>
      <c r="R64" s="40">
        <f>IF($A64="","",SUM(M64:Q64))</f>
        <v/>
      </c>
      <c r="S64" s="40">
        <f>IF($A64="","",MAX(0,L64-R64))</f>
        <v/>
      </c>
      <c r="T64" s="8">
        <f>IF($A64="","",IF(R64=0,"Vollständige Auszahlung",IF(S64=0,"Vollständiger Einbehalt","Teilweise Auszahlung")))</f>
        <v/>
      </c>
      <c r="U64" s="37" t="n"/>
      <c r="V64" s="41">
        <f>IF(U64="","",U64+14)</f>
        <v/>
      </c>
      <c r="W64" s="3" t="n"/>
      <c r="X64" s="42">
        <f>IF($A64="","",IFERROR(R64/L64,0))</f>
        <v/>
      </c>
    </row>
    <row r="65">
      <c r="A65" s="2" t="n"/>
      <c r="B65" s="3" t="n"/>
      <c r="C65" s="3" t="n"/>
      <c r="D65" s="3" t="n"/>
      <c r="E65" s="2" t="n"/>
      <c r="F65" s="2" t="n"/>
      <c r="G65" s="37" t="n"/>
      <c r="H65" s="37" t="n"/>
      <c r="I65" s="38" t="n"/>
      <c r="J65" s="39" t="n"/>
      <c r="K65" s="39" t="n"/>
      <c r="L65" s="43">
        <f>IF($A65="","",J65+K65)</f>
        <v/>
      </c>
      <c r="M65" s="43">
        <f>IF($A65="","",SUMIFS('Kostenpositionen'!$K$2:$K$101,'Kostenpositionen'!$B$2:$B$101,$A65,'Kostenpositionen'!$C$2:$C$101,"Offene Kaltmiete"))</f>
        <v/>
      </c>
      <c r="N65" s="43">
        <f>IF($A65="","",SUMIFS('Kostenpositionen'!$K$2:$K$101,'Kostenpositionen'!$B$2:$B$101,$A65,'Kostenpositionen'!$C$2:$C$101,"Offene Nebenkosten"))</f>
        <v/>
      </c>
      <c r="O65" s="43">
        <f>IF($A65="","",SUMIFS('Kostenpositionen'!$K$2:$K$101,'Kostenpositionen'!$B$2:$B$101,$A65,'Kostenpositionen'!$C$2:$C$101,"Betriebskostennachzahlung"))</f>
        <v/>
      </c>
      <c r="P65" s="43">
        <f>IF($A65="","",SUMIFS('Kostenpositionen'!$K$2:$K$101,'Kostenpositionen'!$B$2:$B$101,$A65,'Kostenpositionen'!$C$2:$C$101,"Schadenskosten"))</f>
        <v/>
      </c>
      <c r="Q65" s="43">
        <f>IF($A65="","",SUMIFS('Kostenpositionen'!$K$2:$K$101,'Kostenpositionen'!$B$2:$B$101,$A65,'Kostenpositionen'!$C$2:$C$101,"Sonstige Forderungen"))</f>
        <v/>
      </c>
      <c r="R65" s="43">
        <f>IF($A65="","",SUM(M65:Q65))</f>
        <v/>
      </c>
      <c r="S65" s="43">
        <f>IF($A65="","",MAX(0,L65-R65))</f>
        <v/>
      </c>
      <c r="T65" s="12">
        <f>IF($A65="","",IF(R65=0,"Vollständige Auszahlung",IF(S65=0,"Vollständiger Einbehalt","Teilweise Auszahlung")))</f>
        <v/>
      </c>
      <c r="U65" s="37" t="n"/>
      <c r="V65" s="44">
        <f>IF(U65="","",U65+14)</f>
        <v/>
      </c>
      <c r="W65" s="3" t="n"/>
      <c r="X65" s="45">
        <f>IF($A65="","",IFERROR(R65/L65,0))</f>
        <v/>
      </c>
    </row>
    <row r="66">
      <c r="A66" s="2" t="n"/>
      <c r="B66" s="3" t="n"/>
      <c r="C66" s="3" t="n"/>
      <c r="D66" s="3" t="n"/>
      <c r="E66" s="2" t="n"/>
      <c r="F66" s="2" t="n"/>
      <c r="G66" s="37" t="n"/>
      <c r="H66" s="37" t="n"/>
      <c r="I66" s="38" t="n"/>
      <c r="J66" s="39" t="n"/>
      <c r="K66" s="39" t="n"/>
      <c r="L66" s="40">
        <f>IF($A66="","",J66+K66)</f>
        <v/>
      </c>
      <c r="M66" s="40">
        <f>IF($A66="","",SUMIFS('Kostenpositionen'!$K$2:$K$101,'Kostenpositionen'!$B$2:$B$101,$A66,'Kostenpositionen'!$C$2:$C$101,"Offene Kaltmiete"))</f>
        <v/>
      </c>
      <c r="N66" s="40">
        <f>IF($A66="","",SUMIFS('Kostenpositionen'!$K$2:$K$101,'Kostenpositionen'!$B$2:$B$101,$A66,'Kostenpositionen'!$C$2:$C$101,"Offene Nebenkosten"))</f>
        <v/>
      </c>
      <c r="O66" s="40">
        <f>IF($A66="","",SUMIFS('Kostenpositionen'!$K$2:$K$101,'Kostenpositionen'!$B$2:$B$101,$A66,'Kostenpositionen'!$C$2:$C$101,"Betriebskostennachzahlung"))</f>
        <v/>
      </c>
      <c r="P66" s="40">
        <f>IF($A66="","",SUMIFS('Kostenpositionen'!$K$2:$K$101,'Kostenpositionen'!$B$2:$B$101,$A66,'Kostenpositionen'!$C$2:$C$101,"Schadenskosten"))</f>
        <v/>
      </c>
      <c r="Q66" s="40">
        <f>IF($A66="","",SUMIFS('Kostenpositionen'!$K$2:$K$101,'Kostenpositionen'!$B$2:$B$101,$A66,'Kostenpositionen'!$C$2:$C$101,"Sonstige Forderungen"))</f>
        <v/>
      </c>
      <c r="R66" s="40">
        <f>IF($A66="","",SUM(M66:Q66))</f>
        <v/>
      </c>
      <c r="S66" s="40">
        <f>IF($A66="","",MAX(0,L66-R66))</f>
        <v/>
      </c>
      <c r="T66" s="8">
        <f>IF($A66="","",IF(R66=0,"Vollständige Auszahlung",IF(S66=0,"Vollständiger Einbehalt","Teilweise Auszahlung")))</f>
        <v/>
      </c>
      <c r="U66" s="37" t="n"/>
      <c r="V66" s="41">
        <f>IF(U66="","",U66+14)</f>
        <v/>
      </c>
      <c r="W66" s="3" t="n"/>
      <c r="X66" s="42">
        <f>IF($A66="","",IFERROR(R66/L66,0))</f>
        <v/>
      </c>
    </row>
    <row r="67">
      <c r="A67" s="2" t="n"/>
      <c r="B67" s="3" t="n"/>
      <c r="C67" s="3" t="n"/>
      <c r="D67" s="3" t="n"/>
      <c r="E67" s="2" t="n"/>
      <c r="F67" s="2" t="n"/>
      <c r="G67" s="37" t="n"/>
      <c r="H67" s="37" t="n"/>
      <c r="I67" s="38" t="n"/>
      <c r="J67" s="39" t="n"/>
      <c r="K67" s="39" t="n"/>
      <c r="L67" s="43">
        <f>IF($A67="","",J67+K67)</f>
        <v/>
      </c>
      <c r="M67" s="43">
        <f>IF($A67="","",SUMIFS('Kostenpositionen'!$K$2:$K$101,'Kostenpositionen'!$B$2:$B$101,$A67,'Kostenpositionen'!$C$2:$C$101,"Offene Kaltmiete"))</f>
        <v/>
      </c>
      <c r="N67" s="43">
        <f>IF($A67="","",SUMIFS('Kostenpositionen'!$K$2:$K$101,'Kostenpositionen'!$B$2:$B$101,$A67,'Kostenpositionen'!$C$2:$C$101,"Offene Nebenkosten"))</f>
        <v/>
      </c>
      <c r="O67" s="43">
        <f>IF($A67="","",SUMIFS('Kostenpositionen'!$K$2:$K$101,'Kostenpositionen'!$B$2:$B$101,$A67,'Kostenpositionen'!$C$2:$C$101,"Betriebskostennachzahlung"))</f>
        <v/>
      </c>
      <c r="P67" s="43">
        <f>IF($A67="","",SUMIFS('Kostenpositionen'!$K$2:$K$101,'Kostenpositionen'!$B$2:$B$101,$A67,'Kostenpositionen'!$C$2:$C$101,"Schadenskosten"))</f>
        <v/>
      </c>
      <c r="Q67" s="43">
        <f>IF($A67="","",SUMIFS('Kostenpositionen'!$K$2:$K$101,'Kostenpositionen'!$B$2:$B$101,$A67,'Kostenpositionen'!$C$2:$C$101,"Sonstige Forderungen"))</f>
        <v/>
      </c>
      <c r="R67" s="43">
        <f>IF($A67="","",SUM(M67:Q67))</f>
        <v/>
      </c>
      <c r="S67" s="43">
        <f>IF($A67="","",MAX(0,L67-R67))</f>
        <v/>
      </c>
      <c r="T67" s="12">
        <f>IF($A67="","",IF(R67=0,"Vollständige Auszahlung",IF(S67=0,"Vollständiger Einbehalt","Teilweise Auszahlung")))</f>
        <v/>
      </c>
      <c r="U67" s="37" t="n"/>
      <c r="V67" s="44">
        <f>IF(U67="","",U67+14)</f>
        <v/>
      </c>
      <c r="W67" s="3" t="n"/>
      <c r="X67" s="45">
        <f>IF($A67="","",IFERROR(R67/L67,0))</f>
        <v/>
      </c>
    </row>
    <row r="68">
      <c r="A68" s="2" t="n"/>
      <c r="B68" s="3" t="n"/>
      <c r="C68" s="3" t="n"/>
      <c r="D68" s="3" t="n"/>
      <c r="E68" s="2" t="n"/>
      <c r="F68" s="2" t="n"/>
      <c r="G68" s="37" t="n"/>
      <c r="H68" s="37" t="n"/>
      <c r="I68" s="38" t="n"/>
      <c r="J68" s="39" t="n"/>
      <c r="K68" s="39" t="n"/>
      <c r="L68" s="40">
        <f>IF($A68="","",J68+K68)</f>
        <v/>
      </c>
      <c r="M68" s="40">
        <f>IF($A68="","",SUMIFS('Kostenpositionen'!$K$2:$K$101,'Kostenpositionen'!$B$2:$B$101,$A68,'Kostenpositionen'!$C$2:$C$101,"Offene Kaltmiete"))</f>
        <v/>
      </c>
      <c r="N68" s="40">
        <f>IF($A68="","",SUMIFS('Kostenpositionen'!$K$2:$K$101,'Kostenpositionen'!$B$2:$B$101,$A68,'Kostenpositionen'!$C$2:$C$101,"Offene Nebenkosten"))</f>
        <v/>
      </c>
      <c r="O68" s="40">
        <f>IF($A68="","",SUMIFS('Kostenpositionen'!$K$2:$K$101,'Kostenpositionen'!$B$2:$B$101,$A68,'Kostenpositionen'!$C$2:$C$101,"Betriebskostennachzahlung"))</f>
        <v/>
      </c>
      <c r="P68" s="40">
        <f>IF($A68="","",SUMIFS('Kostenpositionen'!$K$2:$K$101,'Kostenpositionen'!$B$2:$B$101,$A68,'Kostenpositionen'!$C$2:$C$101,"Schadenskosten"))</f>
        <v/>
      </c>
      <c r="Q68" s="40">
        <f>IF($A68="","",SUMIFS('Kostenpositionen'!$K$2:$K$101,'Kostenpositionen'!$B$2:$B$101,$A68,'Kostenpositionen'!$C$2:$C$101,"Sonstige Forderungen"))</f>
        <v/>
      </c>
      <c r="R68" s="40">
        <f>IF($A68="","",SUM(M68:Q68))</f>
        <v/>
      </c>
      <c r="S68" s="40">
        <f>IF($A68="","",MAX(0,L68-R68))</f>
        <v/>
      </c>
      <c r="T68" s="8">
        <f>IF($A68="","",IF(R68=0,"Vollständige Auszahlung",IF(S68=0,"Vollständiger Einbehalt","Teilweise Auszahlung")))</f>
        <v/>
      </c>
      <c r="U68" s="37" t="n"/>
      <c r="V68" s="41">
        <f>IF(U68="","",U68+14)</f>
        <v/>
      </c>
      <c r="W68" s="3" t="n"/>
      <c r="X68" s="42">
        <f>IF($A68="","",IFERROR(R68/L68,0))</f>
        <v/>
      </c>
    </row>
    <row r="69">
      <c r="A69" s="2" t="n"/>
      <c r="B69" s="3" t="n"/>
      <c r="C69" s="3" t="n"/>
      <c r="D69" s="3" t="n"/>
      <c r="E69" s="2" t="n"/>
      <c r="F69" s="2" t="n"/>
      <c r="G69" s="37" t="n"/>
      <c r="H69" s="37" t="n"/>
      <c r="I69" s="38" t="n"/>
      <c r="J69" s="39" t="n"/>
      <c r="K69" s="39" t="n"/>
      <c r="L69" s="43">
        <f>IF($A69="","",J69+K69)</f>
        <v/>
      </c>
      <c r="M69" s="43">
        <f>IF($A69="","",SUMIFS('Kostenpositionen'!$K$2:$K$101,'Kostenpositionen'!$B$2:$B$101,$A69,'Kostenpositionen'!$C$2:$C$101,"Offene Kaltmiete"))</f>
        <v/>
      </c>
      <c r="N69" s="43">
        <f>IF($A69="","",SUMIFS('Kostenpositionen'!$K$2:$K$101,'Kostenpositionen'!$B$2:$B$101,$A69,'Kostenpositionen'!$C$2:$C$101,"Offene Nebenkosten"))</f>
        <v/>
      </c>
      <c r="O69" s="43">
        <f>IF($A69="","",SUMIFS('Kostenpositionen'!$K$2:$K$101,'Kostenpositionen'!$B$2:$B$101,$A69,'Kostenpositionen'!$C$2:$C$101,"Betriebskostennachzahlung"))</f>
        <v/>
      </c>
      <c r="P69" s="43">
        <f>IF($A69="","",SUMIFS('Kostenpositionen'!$K$2:$K$101,'Kostenpositionen'!$B$2:$B$101,$A69,'Kostenpositionen'!$C$2:$C$101,"Schadenskosten"))</f>
        <v/>
      </c>
      <c r="Q69" s="43">
        <f>IF($A69="","",SUMIFS('Kostenpositionen'!$K$2:$K$101,'Kostenpositionen'!$B$2:$B$101,$A69,'Kostenpositionen'!$C$2:$C$101,"Sonstige Forderungen"))</f>
        <v/>
      </c>
      <c r="R69" s="43">
        <f>IF($A69="","",SUM(M69:Q69))</f>
        <v/>
      </c>
      <c r="S69" s="43">
        <f>IF($A69="","",MAX(0,L69-R69))</f>
        <v/>
      </c>
      <c r="T69" s="12">
        <f>IF($A69="","",IF(R69=0,"Vollständige Auszahlung",IF(S69=0,"Vollständiger Einbehalt","Teilweise Auszahlung")))</f>
        <v/>
      </c>
      <c r="U69" s="37" t="n"/>
      <c r="V69" s="44">
        <f>IF(U69="","",U69+14)</f>
        <v/>
      </c>
      <c r="W69" s="3" t="n"/>
      <c r="X69" s="45">
        <f>IF($A69="","",IFERROR(R69/L69,0))</f>
        <v/>
      </c>
    </row>
    <row r="70">
      <c r="A70" s="2" t="n"/>
      <c r="B70" s="3" t="n"/>
      <c r="C70" s="3" t="n"/>
      <c r="D70" s="3" t="n"/>
      <c r="E70" s="2" t="n"/>
      <c r="F70" s="2" t="n"/>
      <c r="G70" s="37" t="n"/>
      <c r="H70" s="37" t="n"/>
      <c r="I70" s="38" t="n"/>
      <c r="J70" s="39" t="n"/>
      <c r="K70" s="39" t="n"/>
      <c r="L70" s="40">
        <f>IF($A70="","",J70+K70)</f>
        <v/>
      </c>
      <c r="M70" s="40">
        <f>IF($A70="","",SUMIFS('Kostenpositionen'!$K$2:$K$101,'Kostenpositionen'!$B$2:$B$101,$A70,'Kostenpositionen'!$C$2:$C$101,"Offene Kaltmiete"))</f>
        <v/>
      </c>
      <c r="N70" s="40">
        <f>IF($A70="","",SUMIFS('Kostenpositionen'!$K$2:$K$101,'Kostenpositionen'!$B$2:$B$101,$A70,'Kostenpositionen'!$C$2:$C$101,"Offene Nebenkosten"))</f>
        <v/>
      </c>
      <c r="O70" s="40">
        <f>IF($A70="","",SUMIFS('Kostenpositionen'!$K$2:$K$101,'Kostenpositionen'!$B$2:$B$101,$A70,'Kostenpositionen'!$C$2:$C$101,"Betriebskostennachzahlung"))</f>
        <v/>
      </c>
      <c r="P70" s="40">
        <f>IF($A70="","",SUMIFS('Kostenpositionen'!$K$2:$K$101,'Kostenpositionen'!$B$2:$B$101,$A70,'Kostenpositionen'!$C$2:$C$101,"Schadenskosten"))</f>
        <v/>
      </c>
      <c r="Q70" s="40">
        <f>IF($A70="","",SUMIFS('Kostenpositionen'!$K$2:$K$101,'Kostenpositionen'!$B$2:$B$101,$A70,'Kostenpositionen'!$C$2:$C$101,"Sonstige Forderungen"))</f>
        <v/>
      </c>
      <c r="R70" s="40">
        <f>IF($A70="","",SUM(M70:Q70))</f>
        <v/>
      </c>
      <c r="S70" s="40">
        <f>IF($A70="","",MAX(0,L70-R70))</f>
        <v/>
      </c>
      <c r="T70" s="8">
        <f>IF($A70="","",IF(R70=0,"Vollständige Auszahlung",IF(S70=0,"Vollständiger Einbehalt","Teilweise Auszahlung")))</f>
        <v/>
      </c>
      <c r="U70" s="37" t="n"/>
      <c r="V70" s="41">
        <f>IF(U70="","",U70+14)</f>
        <v/>
      </c>
      <c r="W70" s="3" t="n"/>
      <c r="X70" s="42">
        <f>IF($A70="","",IFERROR(R70/L70,0))</f>
        <v/>
      </c>
    </row>
    <row r="71">
      <c r="A71" s="2" t="n"/>
      <c r="B71" s="3" t="n"/>
      <c r="C71" s="3" t="n"/>
      <c r="D71" s="3" t="n"/>
      <c r="E71" s="2" t="n"/>
      <c r="F71" s="2" t="n"/>
      <c r="G71" s="37" t="n"/>
      <c r="H71" s="37" t="n"/>
      <c r="I71" s="38" t="n"/>
      <c r="J71" s="39" t="n"/>
      <c r="K71" s="39" t="n"/>
      <c r="L71" s="43">
        <f>IF($A71="","",J71+K71)</f>
        <v/>
      </c>
      <c r="M71" s="43">
        <f>IF($A71="","",SUMIFS('Kostenpositionen'!$K$2:$K$101,'Kostenpositionen'!$B$2:$B$101,$A71,'Kostenpositionen'!$C$2:$C$101,"Offene Kaltmiete"))</f>
        <v/>
      </c>
      <c r="N71" s="43">
        <f>IF($A71="","",SUMIFS('Kostenpositionen'!$K$2:$K$101,'Kostenpositionen'!$B$2:$B$101,$A71,'Kostenpositionen'!$C$2:$C$101,"Offene Nebenkosten"))</f>
        <v/>
      </c>
      <c r="O71" s="43">
        <f>IF($A71="","",SUMIFS('Kostenpositionen'!$K$2:$K$101,'Kostenpositionen'!$B$2:$B$101,$A71,'Kostenpositionen'!$C$2:$C$101,"Betriebskostennachzahlung"))</f>
        <v/>
      </c>
      <c r="P71" s="43">
        <f>IF($A71="","",SUMIFS('Kostenpositionen'!$K$2:$K$101,'Kostenpositionen'!$B$2:$B$101,$A71,'Kostenpositionen'!$C$2:$C$101,"Schadenskosten"))</f>
        <v/>
      </c>
      <c r="Q71" s="43">
        <f>IF($A71="","",SUMIFS('Kostenpositionen'!$K$2:$K$101,'Kostenpositionen'!$B$2:$B$101,$A71,'Kostenpositionen'!$C$2:$C$101,"Sonstige Forderungen"))</f>
        <v/>
      </c>
      <c r="R71" s="43">
        <f>IF($A71="","",SUM(M71:Q71))</f>
        <v/>
      </c>
      <c r="S71" s="43">
        <f>IF($A71="","",MAX(0,L71-R71))</f>
        <v/>
      </c>
      <c r="T71" s="12">
        <f>IF($A71="","",IF(R71=0,"Vollständige Auszahlung",IF(S71=0,"Vollständiger Einbehalt","Teilweise Auszahlung")))</f>
        <v/>
      </c>
      <c r="U71" s="37" t="n"/>
      <c r="V71" s="44">
        <f>IF(U71="","",U71+14)</f>
        <v/>
      </c>
      <c r="W71" s="3" t="n"/>
      <c r="X71" s="45">
        <f>IF($A71="","",IFERROR(R71/L71,0))</f>
        <v/>
      </c>
    </row>
    <row r="72">
      <c r="A72" s="2" t="n"/>
      <c r="B72" s="3" t="n"/>
      <c r="C72" s="3" t="n"/>
      <c r="D72" s="3" t="n"/>
      <c r="E72" s="2" t="n"/>
      <c r="F72" s="2" t="n"/>
      <c r="G72" s="37" t="n"/>
      <c r="H72" s="37" t="n"/>
      <c r="I72" s="38" t="n"/>
      <c r="J72" s="39" t="n"/>
      <c r="K72" s="39" t="n"/>
      <c r="L72" s="40">
        <f>IF($A72="","",J72+K72)</f>
        <v/>
      </c>
      <c r="M72" s="40">
        <f>IF($A72="","",SUMIFS('Kostenpositionen'!$K$2:$K$101,'Kostenpositionen'!$B$2:$B$101,$A72,'Kostenpositionen'!$C$2:$C$101,"Offene Kaltmiete"))</f>
        <v/>
      </c>
      <c r="N72" s="40">
        <f>IF($A72="","",SUMIFS('Kostenpositionen'!$K$2:$K$101,'Kostenpositionen'!$B$2:$B$101,$A72,'Kostenpositionen'!$C$2:$C$101,"Offene Nebenkosten"))</f>
        <v/>
      </c>
      <c r="O72" s="40">
        <f>IF($A72="","",SUMIFS('Kostenpositionen'!$K$2:$K$101,'Kostenpositionen'!$B$2:$B$101,$A72,'Kostenpositionen'!$C$2:$C$101,"Betriebskostennachzahlung"))</f>
        <v/>
      </c>
      <c r="P72" s="40">
        <f>IF($A72="","",SUMIFS('Kostenpositionen'!$K$2:$K$101,'Kostenpositionen'!$B$2:$B$101,$A72,'Kostenpositionen'!$C$2:$C$101,"Schadenskosten"))</f>
        <v/>
      </c>
      <c r="Q72" s="40">
        <f>IF($A72="","",SUMIFS('Kostenpositionen'!$K$2:$K$101,'Kostenpositionen'!$B$2:$B$101,$A72,'Kostenpositionen'!$C$2:$C$101,"Sonstige Forderungen"))</f>
        <v/>
      </c>
      <c r="R72" s="40">
        <f>IF($A72="","",SUM(M72:Q72))</f>
        <v/>
      </c>
      <c r="S72" s="40">
        <f>IF($A72="","",MAX(0,L72-R72))</f>
        <v/>
      </c>
      <c r="T72" s="8">
        <f>IF($A72="","",IF(R72=0,"Vollständige Auszahlung",IF(S72=0,"Vollständiger Einbehalt","Teilweise Auszahlung")))</f>
        <v/>
      </c>
      <c r="U72" s="37" t="n"/>
      <c r="V72" s="41">
        <f>IF(U72="","",U72+14)</f>
        <v/>
      </c>
      <c r="W72" s="3" t="n"/>
      <c r="X72" s="42">
        <f>IF($A72="","",IFERROR(R72/L72,0))</f>
        <v/>
      </c>
    </row>
    <row r="73">
      <c r="A73" s="2" t="n"/>
      <c r="B73" s="3" t="n"/>
      <c r="C73" s="3" t="n"/>
      <c r="D73" s="3" t="n"/>
      <c r="E73" s="2" t="n"/>
      <c r="F73" s="2" t="n"/>
      <c r="G73" s="37" t="n"/>
      <c r="H73" s="37" t="n"/>
      <c r="I73" s="38" t="n"/>
      <c r="J73" s="39" t="n"/>
      <c r="K73" s="39" t="n"/>
      <c r="L73" s="43">
        <f>IF($A73="","",J73+K73)</f>
        <v/>
      </c>
      <c r="M73" s="43">
        <f>IF($A73="","",SUMIFS('Kostenpositionen'!$K$2:$K$101,'Kostenpositionen'!$B$2:$B$101,$A73,'Kostenpositionen'!$C$2:$C$101,"Offene Kaltmiete"))</f>
        <v/>
      </c>
      <c r="N73" s="43">
        <f>IF($A73="","",SUMIFS('Kostenpositionen'!$K$2:$K$101,'Kostenpositionen'!$B$2:$B$101,$A73,'Kostenpositionen'!$C$2:$C$101,"Offene Nebenkosten"))</f>
        <v/>
      </c>
      <c r="O73" s="43">
        <f>IF($A73="","",SUMIFS('Kostenpositionen'!$K$2:$K$101,'Kostenpositionen'!$B$2:$B$101,$A73,'Kostenpositionen'!$C$2:$C$101,"Betriebskostennachzahlung"))</f>
        <v/>
      </c>
      <c r="P73" s="43">
        <f>IF($A73="","",SUMIFS('Kostenpositionen'!$K$2:$K$101,'Kostenpositionen'!$B$2:$B$101,$A73,'Kostenpositionen'!$C$2:$C$101,"Schadenskosten"))</f>
        <v/>
      </c>
      <c r="Q73" s="43">
        <f>IF($A73="","",SUMIFS('Kostenpositionen'!$K$2:$K$101,'Kostenpositionen'!$B$2:$B$101,$A73,'Kostenpositionen'!$C$2:$C$101,"Sonstige Forderungen"))</f>
        <v/>
      </c>
      <c r="R73" s="43">
        <f>IF($A73="","",SUM(M73:Q73))</f>
        <v/>
      </c>
      <c r="S73" s="43">
        <f>IF($A73="","",MAX(0,L73-R73))</f>
        <v/>
      </c>
      <c r="T73" s="12">
        <f>IF($A73="","",IF(R73=0,"Vollständige Auszahlung",IF(S73=0,"Vollständiger Einbehalt","Teilweise Auszahlung")))</f>
        <v/>
      </c>
      <c r="U73" s="37" t="n"/>
      <c r="V73" s="44">
        <f>IF(U73="","",U73+14)</f>
        <v/>
      </c>
      <c r="W73" s="3" t="n"/>
      <c r="X73" s="45">
        <f>IF($A73="","",IFERROR(R73/L73,0))</f>
        <v/>
      </c>
    </row>
    <row r="74">
      <c r="A74" s="2" t="n"/>
      <c r="B74" s="3" t="n"/>
      <c r="C74" s="3" t="n"/>
      <c r="D74" s="3" t="n"/>
      <c r="E74" s="2" t="n"/>
      <c r="F74" s="2" t="n"/>
      <c r="G74" s="37" t="n"/>
      <c r="H74" s="37" t="n"/>
      <c r="I74" s="38" t="n"/>
      <c r="J74" s="39" t="n"/>
      <c r="K74" s="39" t="n"/>
      <c r="L74" s="40">
        <f>IF($A74="","",J74+K74)</f>
        <v/>
      </c>
      <c r="M74" s="40">
        <f>IF($A74="","",SUMIFS('Kostenpositionen'!$K$2:$K$101,'Kostenpositionen'!$B$2:$B$101,$A74,'Kostenpositionen'!$C$2:$C$101,"Offene Kaltmiete"))</f>
        <v/>
      </c>
      <c r="N74" s="40">
        <f>IF($A74="","",SUMIFS('Kostenpositionen'!$K$2:$K$101,'Kostenpositionen'!$B$2:$B$101,$A74,'Kostenpositionen'!$C$2:$C$101,"Offene Nebenkosten"))</f>
        <v/>
      </c>
      <c r="O74" s="40">
        <f>IF($A74="","",SUMIFS('Kostenpositionen'!$K$2:$K$101,'Kostenpositionen'!$B$2:$B$101,$A74,'Kostenpositionen'!$C$2:$C$101,"Betriebskostennachzahlung"))</f>
        <v/>
      </c>
      <c r="P74" s="40">
        <f>IF($A74="","",SUMIFS('Kostenpositionen'!$K$2:$K$101,'Kostenpositionen'!$B$2:$B$101,$A74,'Kostenpositionen'!$C$2:$C$101,"Schadenskosten"))</f>
        <v/>
      </c>
      <c r="Q74" s="40">
        <f>IF($A74="","",SUMIFS('Kostenpositionen'!$K$2:$K$101,'Kostenpositionen'!$B$2:$B$101,$A74,'Kostenpositionen'!$C$2:$C$101,"Sonstige Forderungen"))</f>
        <v/>
      </c>
      <c r="R74" s="40">
        <f>IF($A74="","",SUM(M74:Q74))</f>
        <v/>
      </c>
      <c r="S74" s="40">
        <f>IF($A74="","",MAX(0,L74-R74))</f>
        <v/>
      </c>
      <c r="T74" s="8">
        <f>IF($A74="","",IF(R74=0,"Vollständige Auszahlung",IF(S74=0,"Vollständiger Einbehalt","Teilweise Auszahlung")))</f>
        <v/>
      </c>
      <c r="U74" s="37" t="n"/>
      <c r="V74" s="41">
        <f>IF(U74="","",U74+14)</f>
        <v/>
      </c>
      <c r="W74" s="3" t="n"/>
      <c r="X74" s="42">
        <f>IF($A74="","",IFERROR(R74/L74,0))</f>
        <v/>
      </c>
    </row>
    <row r="75">
      <c r="A75" s="2" t="n"/>
      <c r="B75" s="3" t="n"/>
      <c r="C75" s="3" t="n"/>
      <c r="D75" s="3" t="n"/>
      <c r="E75" s="2" t="n"/>
      <c r="F75" s="2" t="n"/>
      <c r="G75" s="37" t="n"/>
      <c r="H75" s="37" t="n"/>
      <c r="I75" s="38" t="n"/>
      <c r="J75" s="39" t="n"/>
      <c r="K75" s="39" t="n"/>
      <c r="L75" s="43">
        <f>IF($A75="","",J75+K75)</f>
        <v/>
      </c>
      <c r="M75" s="43">
        <f>IF($A75="","",SUMIFS('Kostenpositionen'!$K$2:$K$101,'Kostenpositionen'!$B$2:$B$101,$A75,'Kostenpositionen'!$C$2:$C$101,"Offene Kaltmiete"))</f>
        <v/>
      </c>
      <c r="N75" s="43">
        <f>IF($A75="","",SUMIFS('Kostenpositionen'!$K$2:$K$101,'Kostenpositionen'!$B$2:$B$101,$A75,'Kostenpositionen'!$C$2:$C$101,"Offene Nebenkosten"))</f>
        <v/>
      </c>
      <c r="O75" s="43">
        <f>IF($A75="","",SUMIFS('Kostenpositionen'!$K$2:$K$101,'Kostenpositionen'!$B$2:$B$101,$A75,'Kostenpositionen'!$C$2:$C$101,"Betriebskostennachzahlung"))</f>
        <v/>
      </c>
      <c r="P75" s="43">
        <f>IF($A75="","",SUMIFS('Kostenpositionen'!$K$2:$K$101,'Kostenpositionen'!$B$2:$B$101,$A75,'Kostenpositionen'!$C$2:$C$101,"Schadenskosten"))</f>
        <v/>
      </c>
      <c r="Q75" s="43">
        <f>IF($A75="","",SUMIFS('Kostenpositionen'!$K$2:$K$101,'Kostenpositionen'!$B$2:$B$101,$A75,'Kostenpositionen'!$C$2:$C$101,"Sonstige Forderungen"))</f>
        <v/>
      </c>
      <c r="R75" s="43">
        <f>IF($A75="","",SUM(M75:Q75))</f>
        <v/>
      </c>
      <c r="S75" s="43">
        <f>IF($A75="","",MAX(0,L75-R75))</f>
        <v/>
      </c>
      <c r="T75" s="12">
        <f>IF($A75="","",IF(R75=0,"Vollständige Auszahlung",IF(S75=0,"Vollständiger Einbehalt","Teilweise Auszahlung")))</f>
        <v/>
      </c>
      <c r="U75" s="37" t="n"/>
      <c r="V75" s="44">
        <f>IF(U75="","",U75+14)</f>
        <v/>
      </c>
      <c r="W75" s="3" t="n"/>
      <c r="X75" s="45">
        <f>IF($A75="","",IFERROR(R75/L75,0))</f>
        <v/>
      </c>
    </row>
    <row r="76">
      <c r="A76" s="2" t="n"/>
      <c r="B76" s="3" t="n"/>
      <c r="C76" s="3" t="n"/>
      <c r="D76" s="3" t="n"/>
      <c r="E76" s="2" t="n"/>
      <c r="F76" s="2" t="n"/>
      <c r="G76" s="37" t="n"/>
      <c r="H76" s="37" t="n"/>
      <c r="I76" s="38" t="n"/>
      <c r="J76" s="39" t="n"/>
      <c r="K76" s="39" t="n"/>
      <c r="L76" s="40">
        <f>IF($A76="","",J76+K76)</f>
        <v/>
      </c>
      <c r="M76" s="40">
        <f>IF($A76="","",SUMIFS('Kostenpositionen'!$K$2:$K$101,'Kostenpositionen'!$B$2:$B$101,$A76,'Kostenpositionen'!$C$2:$C$101,"Offene Kaltmiete"))</f>
        <v/>
      </c>
      <c r="N76" s="40">
        <f>IF($A76="","",SUMIFS('Kostenpositionen'!$K$2:$K$101,'Kostenpositionen'!$B$2:$B$101,$A76,'Kostenpositionen'!$C$2:$C$101,"Offene Nebenkosten"))</f>
        <v/>
      </c>
      <c r="O76" s="40">
        <f>IF($A76="","",SUMIFS('Kostenpositionen'!$K$2:$K$101,'Kostenpositionen'!$B$2:$B$101,$A76,'Kostenpositionen'!$C$2:$C$101,"Betriebskostennachzahlung"))</f>
        <v/>
      </c>
      <c r="P76" s="40">
        <f>IF($A76="","",SUMIFS('Kostenpositionen'!$K$2:$K$101,'Kostenpositionen'!$B$2:$B$101,$A76,'Kostenpositionen'!$C$2:$C$101,"Schadenskosten"))</f>
        <v/>
      </c>
      <c r="Q76" s="40">
        <f>IF($A76="","",SUMIFS('Kostenpositionen'!$K$2:$K$101,'Kostenpositionen'!$B$2:$B$101,$A76,'Kostenpositionen'!$C$2:$C$101,"Sonstige Forderungen"))</f>
        <v/>
      </c>
      <c r="R76" s="40">
        <f>IF($A76="","",SUM(M76:Q76))</f>
        <v/>
      </c>
      <c r="S76" s="40">
        <f>IF($A76="","",MAX(0,L76-R76))</f>
        <v/>
      </c>
      <c r="T76" s="8">
        <f>IF($A76="","",IF(R76=0,"Vollständige Auszahlung",IF(S76=0,"Vollständiger Einbehalt","Teilweise Auszahlung")))</f>
        <v/>
      </c>
      <c r="U76" s="37" t="n"/>
      <c r="V76" s="41">
        <f>IF(U76="","",U76+14)</f>
        <v/>
      </c>
      <c r="W76" s="3" t="n"/>
      <c r="X76" s="42">
        <f>IF($A76="","",IFERROR(R76/L76,0))</f>
        <v/>
      </c>
    </row>
    <row r="77">
      <c r="A77" s="2" t="n"/>
      <c r="B77" s="3" t="n"/>
      <c r="C77" s="3" t="n"/>
      <c r="D77" s="3" t="n"/>
      <c r="E77" s="2" t="n"/>
      <c r="F77" s="2" t="n"/>
      <c r="G77" s="37" t="n"/>
      <c r="H77" s="37" t="n"/>
      <c r="I77" s="38" t="n"/>
      <c r="J77" s="39" t="n"/>
      <c r="K77" s="39" t="n"/>
      <c r="L77" s="43">
        <f>IF($A77="","",J77+K77)</f>
        <v/>
      </c>
      <c r="M77" s="43">
        <f>IF($A77="","",SUMIFS('Kostenpositionen'!$K$2:$K$101,'Kostenpositionen'!$B$2:$B$101,$A77,'Kostenpositionen'!$C$2:$C$101,"Offene Kaltmiete"))</f>
        <v/>
      </c>
      <c r="N77" s="43">
        <f>IF($A77="","",SUMIFS('Kostenpositionen'!$K$2:$K$101,'Kostenpositionen'!$B$2:$B$101,$A77,'Kostenpositionen'!$C$2:$C$101,"Offene Nebenkosten"))</f>
        <v/>
      </c>
      <c r="O77" s="43">
        <f>IF($A77="","",SUMIFS('Kostenpositionen'!$K$2:$K$101,'Kostenpositionen'!$B$2:$B$101,$A77,'Kostenpositionen'!$C$2:$C$101,"Betriebskostennachzahlung"))</f>
        <v/>
      </c>
      <c r="P77" s="43">
        <f>IF($A77="","",SUMIFS('Kostenpositionen'!$K$2:$K$101,'Kostenpositionen'!$B$2:$B$101,$A77,'Kostenpositionen'!$C$2:$C$101,"Schadenskosten"))</f>
        <v/>
      </c>
      <c r="Q77" s="43">
        <f>IF($A77="","",SUMIFS('Kostenpositionen'!$K$2:$K$101,'Kostenpositionen'!$B$2:$B$101,$A77,'Kostenpositionen'!$C$2:$C$101,"Sonstige Forderungen"))</f>
        <v/>
      </c>
      <c r="R77" s="43">
        <f>IF($A77="","",SUM(M77:Q77))</f>
        <v/>
      </c>
      <c r="S77" s="43">
        <f>IF($A77="","",MAX(0,L77-R77))</f>
        <v/>
      </c>
      <c r="T77" s="12">
        <f>IF($A77="","",IF(R77=0,"Vollständige Auszahlung",IF(S77=0,"Vollständiger Einbehalt","Teilweise Auszahlung")))</f>
        <v/>
      </c>
      <c r="U77" s="37" t="n"/>
      <c r="V77" s="44">
        <f>IF(U77="","",U77+14)</f>
        <v/>
      </c>
      <c r="W77" s="3" t="n"/>
      <c r="X77" s="45">
        <f>IF($A77="","",IFERROR(R77/L77,0))</f>
        <v/>
      </c>
    </row>
    <row r="78">
      <c r="A78" s="2" t="n"/>
      <c r="B78" s="3" t="n"/>
      <c r="C78" s="3" t="n"/>
      <c r="D78" s="3" t="n"/>
      <c r="E78" s="2" t="n"/>
      <c r="F78" s="2" t="n"/>
      <c r="G78" s="37" t="n"/>
      <c r="H78" s="37" t="n"/>
      <c r="I78" s="38" t="n"/>
      <c r="J78" s="39" t="n"/>
      <c r="K78" s="39" t="n"/>
      <c r="L78" s="40">
        <f>IF($A78="","",J78+K78)</f>
        <v/>
      </c>
      <c r="M78" s="40">
        <f>IF($A78="","",SUMIFS('Kostenpositionen'!$K$2:$K$101,'Kostenpositionen'!$B$2:$B$101,$A78,'Kostenpositionen'!$C$2:$C$101,"Offene Kaltmiete"))</f>
        <v/>
      </c>
      <c r="N78" s="40">
        <f>IF($A78="","",SUMIFS('Kostenpositionen'!$K$2:$K$101,'Kostenpositionen'!$B$2:$B$101,$A78,'Kostenpositionen'!$C$2:$C$101,"Offene Nebenkosten"))</f>
        <v/>
      </c>
      <c r="O78" s="40">
        <f>IF($A78="","",SUMIFS('Kostenpositionen'!$K$2:$K$101,'Kostenpositionen'!$B$2:$B$101,$A78,'Kostenpositionen'!$C$2:$C$101,"Betriebskostennachzahlung"))</f>
        <v/>
      </c>
      <c r="P78" s="40">
        <f>IF($A78="","",SUMIFS('Kostenpositionen'!$K$2:$K$101,'Kostenpositionen'!$B$2:$B$101,$A78,'Kostenpositionen'!$C$2:$C$101,"Schadenskosten"))</f>
        <v/>
      </c>
      <c r="Q78" s="40">
        <f>IF($A78="","",SUMIFS('Kostenpositionen'!$K$2:$K$101,'Kostenpositionen'!$B$2:$B$101,$A78,'Kostenpositionen'!$C$2:$C$101,"Sonstige Forderungen"))</f>
        <v/>
      </c>
      <c r="R78" s="40">
        <f>IF($A78="","",SUM(M78:Q78))</f>
        <v/>
      </c>
      <c r="S78" s="40">
        <f>IF($A78="","",MAX(0,L78-R78))</f>
        <v/>
      </c>
      <c r="T78" s="8">
        <f>IF($A78="","",IF(R78=0,"Vollständige Auszahlung",IF(S78=0,"Vollständiger Einbehalt","Teilweise Auszahlung")))</f>
        <v/>
      </c>
      <c r="U78" s="37" t="n"/>
      <c r="V78" s="41">
        <f>IF(U78="","",U78+14)</f>
        <v/>
      </c>
      <c r="W78" s="3" t="n"/>
      <c r="X78" s="42">
        <f>IF($A78="","",IFERROR(R78/L78,0))</f>
        <v/>
      </c>
    </row>
    <row r="79">
      <c r="A79" s="2" t="n"/>
      <c r="B79" s="3" t="n"/>
      <c r="C79" s="3" t="n"/>
      <c r="D79" s="3" t="n"/>
      <c r="E79" s="2" t="n"/>
      <c r="F79" s="2" t="n"/>
      <c r="G79" s="37" t="n"/>
      <c r="H79" s="37" t="n"/>
      <c r="I79" s="38" t="n"/>
      <c r="J79" s="39" t="n"/>
      <c r="K79" s="39" t="n"/>
      <c r="L79" s="43">
        <f>IF($A79="","",J79+K79)</f>
        <v/>
      </c>
      <c r="M79" s="43">
        <f>IF($A79="","",SUMIFS('Kostenpositionen'!$K$2:$K$101,'Kostenpositionen'!$B$2:$B$101,$A79,'Kostenpositionen'!$C$2:$C$101,"Offene Kaltmiete"))</f>
        <v/>
      </c>
      <c r="N79" s="43">
        <f>IF($A79="","",SUMIFS('Kostenpositionen'!$K$2:$K$101,'Kostenpositionen'!$B$2:$B$101,$A79,'Kostenpositionen'!$C$2:$C$101,"Offene Nebenkosten"))</f>
        <v/>
      </c>
      <c r="O79" s="43">
        <f>IF($A79="","",SUMIFS('Kostenpositionen'!$K$2:$K$101,'Kostenpositionen'!$B$2:$B$101,$A79,'Kostenpositionen'!$C$2:$C$101,"Betriebskostennachzahlung"))</f>
        <v/>
      </c>
      <c r="P79" s="43">
        <f>IF($A79="","",SUMIFS('Kostenpositionen'!$K$2:$K$101,'Kostenpositionen'!$B$2:$B$101,$A79,'Kostenpositionen'!$C$2:$C$101,"Schadenskosten"))</f>
        <v/>
      </c>
      <c r="Q79" s="43">
        <f>IF($A79="","",SUMIFS('Kostenpositionen'!$K$2:$K$101,'Kostenpositionen'!$B$2:$B$101,$A79,'Kostenpositionen'!$C$2:$C$101,"Sonstige Forderungen"))</f>
        <v/>
      </c>
      <c r="R79" s="43">
        <f>IF($A79="","",SUM(M79:Q79))</f>
        <v/>
      </c>
      <c r="S79" s="43">
        <f>IF($A79="","",MAX(0,L79-R79))</f>
        <v/>
      </c>
      <c r="T79" s="12">
        <f>IF($A79="","",IF(R79=0,"Vollständige Auszahlung",IF(S79=0,"Vollständiger Einbehalt","Teilweise Auszahlung")))</f>
        <v/>
      </c>
      <c r="U79" s="37" t="n"/>
      <c r="V79" s="44">
        <f>IF(U79="","",U79+14)</f>
        <v/>
      </c>
      <c r="W79" s="3" t="n"/>
      <c r="X79" s="45">
        <f>IF($A79="","",IFERROR(R79/L79,0))</f>
        <v/>
      </c>
    </row>
    <row r="80">
      <c r="A80" s="2" t="n"/>
      <c r="B80" s="3" t="n"/>
      <c r="C80" s="3" t="n"/>
      <c r="D80" s="3" t="n"/>
      <c r="E80" s="2" t="n"/>
      <c r="F80" s="2" t="n"/>
      <c r="G80" s="37" t="n"/>
      <c r="H80" s="37" t="n"/>
      <c r="I80" s="38" t="n"/>
      <c r="J80" s="39" t="n"/>
      <c r="K80" s="39" t="n"/>
      <c r="L80" s="40">
        <f>IF($A80="","",J80+K80)</f>
        <v/>
      </c>
      <c r="M80" s="40">
        <f>IF($A80="","",SUMIFS('Kostenpositionen'!$K$2:$K$101,'Kostenpositionen'!$B$2:$B$101,$A80,'Kostenpositionen'!$C$2:$C$101,"Offene Kaltmiete"))</f>
        <v/>
      </c>
      <c r="N80" s="40">
        <f>IF($A80="","",SUMIFS('Kostenpositionen'!$K$2:$K$101,'Kostenpositionen'!$B$2:$B$101,$A80,'Kostenpositionen'!$C$2:$C$101,"Offene Nebenkosten"))</f>
        <v/>
      </c>
      <c r="O80" s="40">
        <f>IF($A80="","",SUMIFS('Kostenpositionen'!$K$2:$K$101,'Kostenpositionen'!$B$2:$B$101,$A80,'Kostenpositionen'!$C$2:$C$101,"Betriebskostennachzahlung"))</f>
        <v/>
      </c>
      <c r="P80" s="40">
        <f>IF($A80="","",SUMIFS('Kostenpositionen'!$K$2:$K$101,'Kostenpositionen'!$B$2:$B$101,$A80,'Kostenpositionen'!$C$2:$C$101,"Schadenskosten"))</f>
        <v/>
      </c>
      <c r="Q80" s="40">
        <f>IF($A80="","",SUMIFS('Kostenpositionen'!$K$2:$K$101,'Kostenpositionen'!$B$2:$B$101,$A80,'Kostenpositionen'!$C$2:$C$101,"Sonstige Forderungen"))</f>
        <v/>
      </c>
      <c r="R80" s="40">
        <f>IF($A80="","",SUM(M80:Q80))</f>
        <v/>
      </c>
      <c r="S80" s="40">
        <f>IF($A80="","",MAX(0,L80-R80))</f>
        <v/>
      </c>
      <c r="T80" s="8">
        <f>IF($A80="","",IF(R80=0,"Vollständige Auszahlung",IF(S80=0,"Vollständiger Einbehalt","Teilweise Auszahlung")))</f>
        <v/>
      </c>
      <c r="U80" s="37" t="n"/>
      <c r="V80" s="41">
        <f>IF(U80="","",U80+14)</f>
        <v/>
      </c>
      <c r="W80" s="3" t="n"/>
      <c r="X80" s="42">
        <f>IF($A80="","",IFERROR(R80/L80,0))</f>
        <v/>
      </c>
    </row>
    <row r="81">
      <c r="A81" s="2" t="n"/>
      <c r="B81" s="3" t="n"/>
      <c r="C81" s="3" t="n"/>
      <c r="D81" s="3" t="n"/>
      <c r="E81" s="2" t="n"/>
      <c r="F81" s="2" t="n"/>
      <c r="G81" s="37" t="n"/>
      <c r="H81" s="37" t="n"/>
      <c r="I81" s="38" t="n"/>
      <c r="J81" s="39" t="n"/>
      <c r="K81" s="39" t="n"/>
      <c r="L81" s="43">
        <f>IF($A81="","",J81+K81)</f>
        <v/>
      </c>
      <c r="M81" s="43">
        <f>IF($A81="","",SUMIFS('Kostenpositionen'!$K$2:$K$101,'Kostenpositionen'!$B$2:$B$101,$A81,'Kostenpositionen'!$C$2:$C$101,"Offene Kaltmiete"))</f>
        <v/>
      </c>
      <c r="N81" s="43">
        <f>IF($A81="","",SUMIFS('Kostenpositionen'!$K$2:$K$101,'Kostenpositionen'!$B$2:$B$101,$A81,'Kostenpositionen'!$C$2:$C$101,"Offene Nebenkosten"))</f>
        <v/>
      </c>
      <c r="O81" s="43">
        <f>IF($A81="","",SUMIFS('Kostenpositionen'!$K$2:$K$101,'Kostenpositionen'!$B$2:$B$101,$A81,'Kostenpositionen'!$C$2:$C$101,"Betriebskostennachzahlung"))</f>
        <v/>
      </c>
      <c r="P81" s="43">
        <f>IF($A81="","",SUMIFS('Kostenpositionen'!$K$2:$K$101,'Kostenpositionen'!$B$2:$B$101,$A81,'Kostenpositionen'!$C$2:$C$101,"Schadenskosten"))</f>
        <v/>
      </c>
      <c r="Q81" s="43">
        <f>IF($A81="","",SUMIFS('Kostenpositionen'!$K$2:$K$101,'Kostenpositionen'!$B$2:$B$101,$A81,'Kostenpositionen'!$C$2:$C$101,"Sonstige Forderungen"))</f>
        <v/>
      </c>
      <c r="R81" s="43">
        <f>IF($A81="","",SUM(M81:Q81))</f>
        <v/>
      </c>
      <c r="S81" s="43">
        <f>IF($A81="","",MAX(0,L81-R81))</f>
        <v/>
      </c>
      <c r="T81" s="12">
        <f>IF($A81="","",IF(R81=0,"Vollständige Auszahlung",IF(S81=0,"Vollständiger Einbehalt","Teilweise Auszahlung")))</f>
        <v/>
      </c>
      <c r="U81" s="37" t="n"/>
      <c r="V81" s="44">
        <f>IF(U81="","",U81+14)</f>
        <v/>
      </c>
      <c r="W81" s="3" t="n"/>
      <c r="X81" s="45">
        <f>IF($A81="","",IFERROR(R81/L81,0))</f>
        <v/>
      </c>
    </row>
    <row r="82">
      <c r="A82" s="2" t="n"/>
      <c r="B82" s="3" t="n"/>
      <c r="C82" s="3" t="n"/>
      <c r="D82" s="3" t="n"/>
      <c r="E82" s="2" t="n"/>
      <c r="F82" s="2" t="n"/>
      <c r="G82" s="37" t="n"/>
      <c r="H82" s="37" t="n"/>
      <c r="I82" s="38" t="n"/>
      <c r="J82" s="39" t="n"/>
      <c r="K82" s="39" t="n"/>
      <c r="L82" s="40">
        <f>IF($A82="","",J82+K82)</f>
        <v/>
      </c>
      <c r="M82" s="40">
        <f>IF($A82="","",SUMIFS('Kostenpositionen'!$K$2:$K$101,'Kostenpositionen'!$B$2:$B$101,$A82,'Kostenpositionen'!$C$2:$C$101,"Offene Kaltmiete"))</f>
        <v/>
      </c>
      <c r="N82" s="40">
        <f>IF($A82="","",SUMIFS('Kostenpositionen'!$K$2:$K$101,'Kostenpositionen'!$B$2:$B$101,$A82,'Kostenpositionen'!$C$2:$C$101,"Offene Nebenkosten"))</f>
        <v/>
      </c>
      <c r="O82" s="40">
        <f>IF($A82="","",SUMIFS('Kostenpositionen'!$K$2:$K$101,'Kostenpositionen'!$B$2:$B$101,$A82,'Kostenpositionen'!$C$2:$C$101,"Betriebskostennachzahlung"))</f>
        <v/>
      </c>
      <c r="P82" s="40">
        <f>IF($A82="","",SUMIFS('Kostenpositionen'!$K$2:$K$101,'Kostenpositionen'!$B$2:$B$101,$A82,'Kostenpositionen'!$C$2:$C$101,"Schadenskosten"))</f>
        <v/>
      </c>
      <c r="Q82" s="40">
        <f>IF($A82="","",SUMIFS('Kostenpositionen'!$K$2:$K$101,'Kostenpositionen'!$B$2:$B$101,$A82,'Kostenpositionen'!$C$2:$C$101,"Sonstige Forderungen"))</f>
        <v/>
      </c>
      <c r="R82" s="40">
        <f>IF($A82="","",SUM(M82:Q82))</f>
        <v/>
      </c>
      <c r="S82" s="40">
        <f>IF($A82="","",MAX(0,L82-R82))</f>
        <v/>
      </c>
      <c r="T82" s="8">
        <f>IF($A82="","",IF(R82=0,"Vollständige Auszahlung",IF(S82=0,"Vollständiger Einbehalt","Teilweise Auszahlung")))</f>
        <v/>
      </c>
      <c r="U82" s="37" t="n"/>
      <c r="V82" s="41">
        <f>IF(U82="","",U82+14)</f>
        <v/>
      </c>
      <c r="W82" s="3" t="n"/>
      <c r="X82" s="42">
        <f>IF($A82="","",IFERROR(R82/L82,0))</f>
        <v/>
      </c>
    </row>
    <row r="83">
      <c r="A83" s="2" t="n"/>
      <c r="B83" s="3" t="n"/>
      <c r="C83" s="3" t="n"/>
      <c r="D83" s="3" t="n"/>
      <c r="E83" s="2" t="n"/>
      <c r="F83" s="2" t="n"/>
      <c r="G83" s="37" t="n"/>
      <c r="H83" s="37" t="n"/>
      <c r="I83" s="38" t="n"/>
      <c r="J83" s="39" t="n"/>
      <c r="K83" s="39" t="n"/>
      <c r="L83" s="43">
        <f>IF($A83="","",J83+K83)</f>
        <v/>
      </c>
      <c r="M83" s="43">
        <f>IF($A83="","",SUMIFS('Kostenpositionen'!$K$2:$K$101,'Kostenpositionen'!$B$2:$B$101,$A83,'Kostenpositionen'!$C$2:$C$101,"Offene Kaltmiete"))</f>
        <v/>
      </c>
      <c r="N83" s="43">
        <f>IF($A83="","",SUMIFS('Kostenpositionen'!$K$2:$K$101,'Kostenpositionen'!$B$2:$B$101,$A83,'Kostenpositionen'!$C$2:$C$101,"Offene Nebenkosten"))</f>
        <v/>
      </c>
      <c r="O83" s="43">
        <f>IF($A83="","",SUMIFS('Kostenpositionen'!$K$2:$K$101,'Kostenpositionen'!$B$2:$B$101,$A83,'Kostenpositionen'!$C$2:$C$101,"Betriebskostennachzahlung"))</f>
        <v/>
      </c>
      <c r="P83" s="43">
        <f>IF($A83="","",SUMIFS('Kostenpositionen'!$K$2:$K$101,'Kostenpositionen'!$B$2:$B$101,$A83,'Kostenpositionen'!$C$2:$C$101,"Schadenskosten"))</f>
        <v/>
      </c>
      <c r="Q83" s="43">
        <f>IF($A83="","",SUMIFS('Kostenpositionen'!$K$2:$K$101,'Kostenpositionen'!$B$2:$B$101,$A83,'Kostenpositionen'!$C$2:$C$101,"Sonstige Forderungen"))</f>
        <v/>
      </c>
      <c r="R83" s="43">
        <f>IF($A83="","",SUM(M83:Q83))</f>
        <v/>
      </c>
      <c r="S83" s="43">
        <f>IF($A83="","",MAX(0,L83-R83))</f>
        <v/>
      </c>
      <c r="T83" s="12">
        <f>IF($A83="","",IF(R83=0,"Vollständige Auszahlung",IF(S83=0,"Vollständiger Einbehalt","Teilweise Auszahlung")))</f>
        <v/>
      </c>
      <c r="U83" s="37" t="n"/>
      <c r="V83" s="44">
        <f>IF(U83="","",U83+14)</f>
        <v/>
      </c>
      <c r="W83" s="3" t="n"/>
      <c r="X83" s="45">
        <f>IF($A83="","",IFERROR(R83/L83,0))</f>
        <v/>
      </c>
    </row>
    <row r="84">
      <c r="A84" s="2" t="n"/>
      <c r="B84" s="3" t="n"/>
      <c r="C84" s="3" t="n"/>
      <c r="D84" s="3" t="n"/>
      <c r="E84" s="2" t="n"/>
      <c r="F84" s="2" t="n"/>
      <c r="G84" s="37" t="n"/>
      <c r="H84" s="37" t="n"/>
      <c r="I84" s="38" t="n"/>
      <c r="J84" s="39" t="n"/>
      <c r="K84" s="39" t="n"/>
      <c r="L84" s="40">
        <f>IF($A84="","",J84+K84)</f>
        <v/>
      </c>
      <c r="M84" s="40">
        <f>IF($A84="","",SUMIFS('Kostenpositionen'!$K$2:$K$101,'Kostenpositionen'!$B$2:$B$101,$A84,'Kostenpositionen'!$C$2:$C$101,"Offene Kaltmiete"))</f>
        <v/>
      </c>
      <c r="N84" s="40">
        <f>IF($A84="","",SUMIFS('Kostenpositionen'!$K$2:$K$101,'Kostenpositionen'!$B$2:$B$101,$A84,'Kostenpositionen'!$C$2:$C$101,"Offene Nebenkosten"))</f>
        <v/>
      </c>
      <c r="O84" s="40">
        <f>IF($A84="","",SUMIFS('Kostenpositionen'!$K$2:$K$101,'Kostenpositionen'!$B$2:$B$101,$A84,'Kostenpositionen'!$C$2:$C$101,"Betriebskostennachzahlung"))</f>
        <v/>
      </c>
      <c r="P84" s="40">
        <f>IF($A84="","",SUMIFS('Kostenpositionen'!$K$2:$K$101,'Kostenpositionen'!$B$2:$B$101,$A84,'Kostenpositionen'!$C$2:$C$101,"Schadenskosten"))</f>
        <v/>
      </c>
      <c r="Q84" s="40">
        <f>IF($A84="","",SUMIFS('Kostenpositionen'!$K$2:$K$101,'Kostenpositionen'!$B$2:$B$101,$A84,'Kostenpositionen'!$C$2:$C$101,"Sonstige Forderungen"))</f>
        <v/>
      </c>
      <c r="R84" s="40">
        <f>IF($A84="","",SUM(M84:Q84))</f>
        <v/>
      </c>
      <c r="S84" s="40">
        <f>IF($A84="","",MAX(0,L84-R84))</f>
        <v/>
      </c>
      <c r="T84" s="8">
        <f>IF($A84="","",IF(R84=0,"Vollständige Auszahlung",IF(S84=0,"Vollständiger Einbehalt","Teilweise Auszahlung")))</f>
        <v/>
      </c>
      <c r="U84" s="37" t="n"/>
      <c r="V84" s="41">
        <f>IF(U84="","",U84+14)</f>
        <v/>
      </c>
      <c r="W84" s="3" t="n"/>
      <c r="X84" s="42">
        <f>IF($A84="","",IFERROR(R84/L84,0))</f>
        <v/>
      </c>
    </row>
    <row r="85">
      <c r="A85" s="2" t="n"/>
      <c r="B85" s="3" t="n"/>
      <c r="C85" s="3" t="n"/>
      <c r="D85" s="3" t="n"/>
      <c r="E85" s="2" t="n"/>
      <c r="F85" s="2" t="n"/>
      <c r="G85" s="37" t="n"/>
      <c r="H85" s="37" t="n"/>
      <c r="I85" s="38" t="n"/>
      <c r="J85" s="39" t="n"/>
      <c r="K85" s="39" t="n"/>
      <c r="L85" s="43">
        <f>IF($A85="","",J85+K85)</f>
        <v/>
      </c>
      <c r="M85" s="43">
        <f>IF($A85="","",SUMIFS('Kostenpositionen'!$K$2:$K$101,'Kostenpositionen'!$B$2:$B$101,$A85,'Kostenpositionen'!$C$2:$C$101,"Offene Kaltmiete"))</f>
        <v/>
      </c>
      <c r="N85" s="43">
        <f>IF($A85="","",SUMIFS('Kostenpositionen'!$K$2:$K$101,'Kostenpositionen'!$B$2:$B$101,$A85,'Kostenpositionen'!$C$2:$C$101,"Offene Nebenkosten"))</f>
        <v/>
      </c>
      <c r="O85" s="43">
        <f>IF($A85="","",SUMIFS('Kostenpositionen'!$K$2:$K$101,'Kostenpositionen'!$B$2:$B$101,$A85,'Kostenpositionen'!$C$2:$C$101,"Betriebskostennachzahlung"))</f>
        <v/>
      </c>
      <c r="P85" s="43">
        <f>IF($A85="","",SUMIFS('Kostenpositionen'!$K$2:$K$101,'Kostenpositionen'!$B$2:$B$101,$A85,'Kostenpositionen'!$C$2:$C$101,"Schadenskosten"))</f>
        <v/>
      </c>
      <c r="Q85" s="43">
        <f>IF($A85="","",SUMIFS('Kostenpositionen'!$K$2:$K$101,'Kostenpositionen'!$B$2:$B$101,$A85,'Kostenpositionen'!$C$2:$C$101,"Sonstige Forderungen"))</f>
        <v/>
      </c>
      <c r="R85" s="43">
        <f>IF($A85="","",SUM(M85:Q85))</f>
        <v/>
      </c>
      <c r="S85" s="43">
        <f>IF($A85="","",MAX(0,L85-R85))</f>
        <v/>
      </c>
      <c r="T85" s="12">
        <f>IF($A85="","",IF(R85=0,"Vollständige Auszahlung",IF(S85=0,"Vollständiger Einbehalt","Teilweise Auszahlung")))</f>
        <v/>
      </c>
      <c r="U85" s="37" t="n"/>
      <c r="V85" s="44">
        <f>IF(U85="","",U85+14)</f>
        <v/>
      </c>
      <c r="W85" s="3" t="n"/>
      <c r="X85" s="45">
        <f>IF($A85="","",IFERROR(R85/L85,0))</f>
        <v/>
      </c>
    </row>
    <row r="86">
      <c r="A86" s="2" t="n"/>
      <c r="B86" s="3" t="n"/>
      <c r="C86" s="3" t="n"/>
      <c r="D86" s="3" t="n"/>
      <c r="E86" s="2" t="n"/>
      <c r="F86" s="2" t="n"/>
      <c r="G86" s="37" t="n"/>
      <c r="H86" s="37" t="n"/>
      <c r="I86" s="38" t="n"/>
      <c r="J86" s="39" t="n"/>
      <c r="K86" s="39" t="n"/>
      <c r="L86" s="40">
        <f>IF($A86="","",J86+K86)</f>
        <v/>
      </c>
      <c r="M86" s="40">
        <f>IF($A86="","",SUMIFS('Kostenpositionen'!$K$2:$K$101,'Kostenpositionen'!$B$2:$B$101,$A86,'Kostenpositionen'!$C$2:$C$101,"Offene Kaltmiete"))</f>
        <v/>
      </c>
      <c r="N86" s="40">
        <f>IF($A86="","",SUMIFS('Kostenpositionen'!$K$2:$K$101,'Kostenpositionen'!$B$2:$B$101,$A86,'Kostenpositionen'!$C$2:$C$101,"Offene Nebenkosten"))</f>
        <v/>
      </c>
      <c r="O86" s="40">
        <f>IF($A86="","",SUMIFS('Kostenpositionen'!$K$2:$K$101,'Kostenpositionen'!$B$2:$B$101,$A86,'Kostenpositionen'!$C$2:$C$101,"Betriebskostennachzahlung"))</f>
        <v/>
      </c>
      <c r="P86" s="40">
        <f>IF($A86="","",SUMIFS('Kostenpositionen'!$K$2:$K$101,'Kostenpositionen'!$B$2:$B$101,$A86,'Kostenpositionen'!$C$2:$C$101,"Schadenskosten"))</f>
        <v/>
      </c>
      <c r="Q86" s="40">
        <f>IF($A86="","",SUMIFS('Kostenpositionen'!$K$2:$K$101,'Kostenpositionen'!$B$2:$B$101,$A86,'Kostenpositionen'!$C$2:$C$101,"Sonstige Forderungen"))</f>
        <v/>
      </c>
      <c r="R86" s="40">
        <f>IF($A86="","",SUM(M86:Q86))</f>
        <v/>
      </c>
      <c r="S86" s="40">
        <f>IF($A86="","",MAX(0,L86-R86))</f>
        <v/>
      </c>
      <c r="T86" s="8">
        <f>IF($A86="","",IF(R86=0,"Vollständige Auszahlung",IF(S86=0,"Vollständiger Einbehalt","Teilweise Auszahlung")))</f>
        <v/>
      </c>
      <c r="U86" s="37" t="n"/>
      <c r="V86" s="41">
        <f>IF(U86="","",U86+14)</f>
        <v/>
      </c>
      <c r="W86" s="3" t="n"/>
      <c r="X86" s="42">
        <f>IF($A86="","",IFERROR(R86/L86,0))</f>
        <v/>
      </c>
    </row>
    <row r="87">
      <c r="A87" s="2" t="n"/>
      <c r="B87" s="3" t="n"/>
      <c r="C87" s="3" t="n"/>
      <c r="D87" s="3" t="n"/>
      <c r="E87" s="2" t="n"/>
      <c r="F87" s="2" t="n"/>
      <c r="G87" s="37" t="n"/>
      <c r="H87" s="37" t="n"/>
      <c r="I87" s="38" t="n"/>
      <c r="J87" s="39" t="n"/>
      <c r="K87" s="39" t="n"/>
      <c r="L87" s="43">
        <f>IF($A87="","",J87+K87)</f>
        <v/>
      </c>
      <c r="M87" s="43">
        <f>IF($A87="","",SUMIFS('Kostenpositionen'!$K$2:$K$101,'Kostenpositionen'!$B$2:$B$101,$A87,'Kostenpositionen'!$C$2:$C$101,"Offene Kaltmiete"))</f>
        <v/>
      </c>
      <c r="N87" s="43">
        <f>IF($A87="","",SUMIFS('Kostenpositionen'!$K$2:$K$101,'Kostenpositionen'!$B$2:$B$101,$A87,'Kostenpositionen'!$C$2:$C$101,"Offene Nebenkosten"))</f>
        <v/>
      </c>
      <c r="O87" s="43">
        <f>IF($A87="","",SUMIFS('Kostenpositionen'!$K$2:$K$101,'Kostenpositionen'!$B$2:$B$101,$A87,'Kostenpositionen'!$C$2:$C$101,"Betriebskostennachzahlung"))</f>
        <v/>
      </c>
      <c r="P87" s="43">
        <f>IF($A87="","",SUMIFS('Kostenpositionen'!$K$2:$K$101,'Kostenpositionen'!$B$2:$B$101,$A87,'Kostenpositionen'!$C$2:$C$101,"Schadenskosten"))</f>
        <v/>
      </c>
      <c r="Q87" s="43">
        <f>IF($A87="","",SUMIFS('Kostenpositionen'!$K$2:$K$101,'Kostenpositionen'!$B$2:$B$101,$A87,'Kostenpositionen'!$C$2:$C$101,"Sonstige Forderungen"))</f>
        <v/>
      </c>
      <c r="R87" s="43">
        <f>IF($A87="","",SUM(M87:Q87))</f>
        <v/>
      </c>
      <c r="S87" s="43">
        <f>IF($A87="","",MAX(0,L87-R87))</f>
        <v/>
      </c>
      <c r="T87" s="12">
        <f>IF($A87="","",IF(R87=0,"Vollständige Auszahlung",IF(S87=0,"Vollständiger Einbehalt","Teilweise Auszahlung")))</f>
        <v/>
      </c>
      <c r="U87" s="37" t="n"/>
      <c r="V87" s="44">
        <f>IF(U87="","",U87+14)</f>
        <v/>
      </c>
      <c r="W87" s="3" t="n"/>
      <c r="X87" s="45">
        <f>IF($A87="","",IFERROR(R87/L87,0))</f>
        <v/>
      </c>
    </row>
    <row r="88">
      <c r="A88" s="2" t="n"/>
      <c r="B88" s="3" t="n"/>
      <c r="C88" s="3" t="n"/>
      <c r="D88" s="3" t="n"/>
      <c r="E88" s="2" t="n"/>
      <c r="F88" s="2" t="n"/>
      <c r="G88" s="37" t="n"/>
      <c r="H88" s="37" t="n"/>
      <c r="I88" s="38" t="n"/>
      <c r="J88" s="39" t="n"/>
      <c r="K88" s="39" t="n"/>
      <c r="L88" s="40">
        <f>IF($A88="","",J88+K88)</f>
        <v/>
      </c>
      <c r="M88" s="40">
        <f>IF($A88="","",SUMIFS('Kostenpositionen'!$K$2:$K$101,'Kostenpositionen'!$B$2:$B$101,$A88,'Kostenpositionen'!$C$2:$C$101,"Offene Kaltmiete"))</f>
        <v/>
      </c>
      <c r="N88" s="40">
        <f>IF($A88="","",SUMIFS('Kostenpositionen'!$K$2:$K$101,'Kostenpositionen'!$B$2:$B$101,$A88,'Kostenpositionen'!$C$2:$C$101,"Offene Nebenkosten"))</f>
        <v/>
      </c>
      <c r="O88" s="40">
        <f>IF($A88="","",SUMIFS('Kostenpositionen'!$K$2:$K$101,'Kostenpositionen'!$B$2:$B$101,$A88,'Kostenpositionen'!$C$2:$C$101,"Betriebskostennachzahlung"))</f>
        <v/>
      </c>
      <c r="P88" s="40">
        <f>IF($A88="","",SUMIFS('Kostenpositionen'!$K$2:$K$101,'Kostenpositionen'!$B$2:$B$101,$A88,'Kostenpositionen'!$C$2:$C$101,"Schadenskosten"))</f>
        <v/>
      </c>
      <c r="Q88" s="40">
        <f>IF($A88="","",SUMIFS('Kostenpositionen'!$K$2:$K$101,'Kostenpositionen'!$B$2:$B$101,$A88,'Kostenpositionen'!$C$2:$C$101,"Sonstige Forderungen"))</f>
        <v/>
      </c>
      <c r="R88" s="40">
        <f>IF($A88="","",SUM(M88:Q88))</f>
        <v/>
      </c>
      <c r="S88" s="40">
        <f>IF($A88="","",MAX(0,L88-R88))</f>
        <v/>
      </c>
      <c r="T88" s="8">
        <f>IF($A88="","",IF(R88=0,"Vollständige Auszahlung",IF(S88=0,"Vollständiger Einbehalt","Teilweise Auszahlung")))</f>
        <v/>
      </c>
      <c r="U88" s="37" t="n"/>
      <c r="V88" s="41">
        <f>IF(U88="","",U88+14)</f>
        <v/>
      </c>
      <c r="W88" s="3" t="n"/>
      <c r="X88" s="42">
        <f>IF($A88="","",IFERROR(R88/L88,0))</f>
        <v/>
      </c>
    </row>
    <row r="89">
      <c r="A89" s="2" t="n"/>
      <c r="B89" s="3" t="n"/>
      <c r="C89" s="3" t="n"/>
      <c r="D89" s="3" t="n"/>
      <c r="E89" s="2" t="n"/>
      <c r="F89" s="2" t="n"/>
      <c r="G89" s="37" t="n"/>
      <c r="H89" s="37" t="n"/>
      <c r="I89" s="38" t="n"/>
      <c r="J89" s="39" t="n"/>
      <c r="K89" s="39" t="n"/>
      <c r="L89" s="43">
        <f>IF($A89="","",J89+K89)</f>
        <v/>
      </c>
      <c r="M89" s="43">
        <f>IF($A89="","",SUMIFS('Kostenpositionen'!$K$2:$K$101,'Kostenpositionen'!$B$2:$B$101,$A89,'Kostenpositionen'!$C$2:$C$101,"Offene Kaltmiete"))</f>
        <v/>
      </c>
      <c r="N89" s="43">
        <f>IF($A89="","",SUMIFS('Kostenpositionen'!$K$2:$K$101,'Kostenpositionen'!$B$2:$B$101,$A89,'Kostenpositionen'!$C$2:$C$101,"Offene Nebenkosten"))</f>
        <v/>
      </c>
      <c r="O89" s="43">
        <f>IF($A89="","",SUMIFS('Kostenpositionen'!$K$2:$K$101,'Kostenpositionen'!$B$2:$B$101,$A89,'Kostenpositionen'!$C$2:$C$101,"Betriebskostennachzahlung"))</f>
        <v/>
      </c>
      <c r="P89" s="43">
        <f>IF($A89="","",SUMIFS('Kostenpositionen'!$K$2:$K$101,'Kostenpositionen'!$B$2:$B$101,$A89,'Kostenpositionen'!$C$2:$C$101,"Schadenskosten"))</f>
        <v/>
      </c>
      <c r="Q89" s="43">
        <f>IF($A89="","",SUMIFS('Kostenpositionen'!$K$2:$K$101,'Kostenpositionen'!$B$2:$B$101,$A89,'Kostenpositionen'!$C$2:$C$101,"Sonstige Forderungen"))</f>
        <v/>
      </c>
      <c r="R89" s="43">
        <f>IF($A89="","",SUM(M89:Q89))</f>
        <v/>
      </c>
      <c r="S89" s="43">
        <f>IF($A89="","",MAX(0,L89-R89))</f>
        <v/>
      </c>
      <c r="T89" s="12">
        <f>IF($A89="","",IF(R89=0,"Vollständige Auszahlung",IF(S89=0,"Vollständiger Einbehalt","Teilweise Auszahlung")))</f>
        <v/>
      </c>
      <c r="U89" s="37" t="n"/>
      <c r="V89" s="44">
        <f>IF(U89="","",U89+14)</f>
        <v/>
      </c>
      <c r="W89" s="3" t="n"/>
      <c r="X89" s="45">
        <f>IF($A89="","",IFERROR(R89/L89,0))</f>
        <v/>
      </c>
    </row>
    <row r="90">
      <c r="A90" s="2" t="n"/>
      <c r="B90" s="3" t="n"/>
      <c r="C90" s="3" t="n"/>
      <c r="D90" s="3" t="n"/>
      <c r="E90" s="2" t="n"/>
      <c r="F90" s="2" t="n"/>
      <c r="G90" s="37" t="n"/>
      <c r="H90" s="37" t="n"/>
      <c r="I90" s="38" t="n"/>
      <c r="J90" s="39" t="n"/>
      <c r="K90" s="39" t="n"/>
      <c r="L90" s="40">
        <f>IF($A90="","",J90+K90)</f>
        <v/>
      </c>
      <c r="M90" s="40">
        <f>IF($A90="","",SUMIFS('Kostenpositionen'!$K$2:$K$101,'Kostenpositionen'!$B$2:$B$101,$A90,'Kostenpositionen'!$C$2:$C$101,"Offene Kaltmiete"))</f>
        <v/>
      </c>
      <c r="N90" s="40">
        <f>IF($A90="","",SUMIFS('Kostenpositionen'!$K$2:$K$101,'Kostenpositionen'!$B$2:$B$101,$A90,'Kostenpositionen'!$C$2:$C$101,"Offene Nebenkosten"))</f>
        <v/>
      </c>
      <c r="O90" s="40">
        <f>IF($A90="","",SUMIFS('Kostenpositionen'!$K$2:$K$101,'Kostenpositionen'!$B$2:$B$101,$A90,'Kostenpositionen'!$C$2:$C$101,"Betriebskostennachzahlung"))</f>
        <v/>
      </c>
      <c r="P90" s="40">
        <f>IF($A90="","",SUMIFS('Kostenpositionen'!$K$2:$K$101,'Kostenpositionen'!$B$2:$B$101,$A90,'Kostenpositionen'!$C$2:$C$101,"Schadenskosten"))</f>
        <v/>
      </c>
      <c r="Q90" s="40">
        <f>IF($A90="","",SUMIFS('Kostenpositionen'!$K$2:$K$101,'Kostenpositionen'!$B$2:$B$101,$A90,'Kostenpositionen'!$C$2:$C$101,"Sonstige Forderungen"))</f>
        <v/>
      </c>
      <c r="R90" s="40">
        <f>IF($A90="","",SUM(M90:Q90))</f>
        <v/>
      </c>
      <c r="S90" s="40">
        <f>IF($A90="","",MAX(0,L90-R90))</f>
        <v/>
      </c>
      <c r="T90" s="8">
        <f>IF($A90="","",IF(R90=0,"Vollständige Auszahlung",IF(S90=0,"Vollständiger Einbehalt","Teilweise Auszahlung")))</f>
        <v/>
      </c>
      <c r="U90" s="37" t="n"/>
      <c r="V90" s="41">
        <f>IF(U90="","",U90+14)</f>
        <v/>
      </c>
      <c r="W90" s="3" t="n"/>
      <c r="X90" s="42">
        <f>IF($A90="","",IFERROR(R90/L90,0))</f>
        <v/>
      </c>
    </row>
    <row r="91">
      <c r="A91" s="2" t="n"/>
      <c r="B91" s="3" t="n"/>
      <c r="C91" s="3" t="n"/>
      <c r="D91" s="3" t="n"/>
      <c r="E91" s="2" t="n"/>
      <c r="F91" s="2" t="n"/>
      <c r="G91" s="37" t="n"/>
      <c r="H91" s="37" t="n"/>
      <c r="I91" s="38" t="n"/>
      <c r="J91" s="39" t="n"/>
      <c r="K91" s="39" t="n"/>
      <c r="L91" s="43">
        <f>IF($A91="","",J91+K91)</f>
        <v/>
      </c>
      <c r="M91" s="43">
        <f>IF($A91="","",SUMIFS('Kostenpositionen'!$K$2:$K$101,'Kostenpositionen'!$B$2:$B$101,$A91,'Kostenpositionen'!$C$2:$C$101,"Offene Kaltmiete"))</f>
        <v/>
      </c>
      <c r="N91" s="43">
        <f>IF($A91="","",SUMIFS('Kostenpositionen'!$K$2:$K$101,'Kostenpositionen'!$B$2:$B$101,$A91,'Kostenpositionen'!$C$2:$C$101,"Offene Nebenkosten"))</f>
        <v/>
      </c>
      <c r="O91" s="43">
        <f>IF($A91="","",SUMIFS('Kostenpositionen'!$K$2:$K$101,'Kostenpositionen'!$B$2:$B$101,$A91,'Kostenpositionen'!$C$2:$C$101,"Betriebskostennachzahlung"))</f>
        <v/>
      </c>
      <c r="P91" s="43">
        <f>IF($A91="","",SUMIFS('Kostenpositionen'!$K$2:$K$101,'Kostenpositionen'!$B$2:$B$101,$A91,'Kostenpositionen'!$C$2:$C$101,"Schadenskosten"))</f>
        <v/>
      </c>
      <c r="Q91" s="43">
        <f>IF($A91="","",SUMIFS('Kostenpositionen'!$K$2:$K$101,'Kostenpositionen'!$B$2:$B$101,$A91,'Kostenpositionen'!$C$2:$C$101,"Sonstige Forderungen"))</f>
        <v/>
      </c>
      <c r="R91" s="43">
        <f>IF($A91="","",SUM(M91:Q91))</f>
        <v/>
      </c>
      <c r="S91" s="43">
        <f>IF($A91="","",MAX(0,L91-R91))</f>
        <v/>
      </c>
      <c r="T91" s="12">
        <f>IF($A91="","",IF(R91=0,"Vollständige Auszahlung",IF(S91=0,"Vollständiger Einbehalt","Teilweise Auszahlung")))</f>
        <v/>
      </c>
      <c r="U91" s="37" t="n"/>
      <c r="V91" s="44">
        <f>IF(U91="","",U91+14)</f>
        <v/>
      </c>
      <c r="W91" s="3" t="n"/>
      <c r="X91" s="45">
        <f>IF($A91="","",IFERROR(R91/L91,0))</f>
        <v/>
      </c>
    </row>
    <row r="92">
      <c r="A92" s="2" t="n"/>
      <c r="B92" s="3" t="n"/>
      <c r="C92" s="3" t="n"/>
      <c r="D92" s="3" t="n"/>
      <c r="E92" s="2" t="n"/>
      <c r="F92" s="2" t="n"/>
      <c r="G92" s="37" t="n"/>
      <c r="H92" s="37" t="n"/>
      <c r="I92" s="38" t="n"/>
      <c r="J92" s="39" t="n"/>
      <c r="K92" s="39" t="n"/>
      <c r="L92" s="40">
        <f>IF($A92="","",J92+K92)</f>
        <v/>
      </c>
      <c r="M92" s="40">
        <f>IF($A92="","",SUMIFS('Kostenpositionen'!$K$2:$K$101,'Kostenpositionen'!$B$2:$B$101,$A92,'Kostenpositionen'!$C$2:$C$101,"Offene Kaltmiete"))</f>
        <v/>
      </c>
      <c r="N92" s="40">
        <f>IF($A92="","",SUMIFS('Kostenpositionen'!$K$2:$K$101,'Kostenpositionen'!$B$2:$B$101,$A92,'Kostenpositionen'!$C$2:$C$101,"Offene Nebenkosten"))</f>
        <v/>
      </c>
      <c r="O92" s="40">
        <f>IF($A92="","",SUMIFS('Kostenpositionen'!$K$2:$K$101,'Kostenpositionen'!$B$2:$B$101,$A92,'Kostenpositionen'!$C$2:$C$101,"Betriebskostennachzahlung"))</f>
        <v/>
      </c>
      <c r="P92" s="40">
        <f>IF($A92="","",SUMIFS('Kostenpositionen'!$K$2:$K$101,'Kostenpositionen'!$B$2:$B$101,$A92,'Kostenpositionen'!$C$2:$C$101,"Schadenskosten"))</f>
        <v/>
      </c>
      <c r="Q92" s="40">
        <f>IF($A92="","",SUMIFS('Kostenpositionen'!$K$2:$K$101,'Kostenpositionen'!$B$2:$B$101,$A92,'Kostenpositionen'!$C$2:$C$101,"Sonstige Forderungen"))</f>
        <v/>
      </c>
      <c r="R92" s="40">
        <f>IF($A92="","",SUM(M92:Q92))</f>
        <v/>
      </c>
      <c r="S92" s="40">
        <f>IF($A92="","",MAX(0,L92-R92))</f>
        <v/>
      </c>
      <c r="T92" s="8">
        <f>IF($A92="","",IF(R92=0,"Vollständige Auszahlung",IF(S92=0,"Vollständiger Einbehalt","Teilweise Auszahlung")))</f>
        <v/>
      </c>
      <c r="U92" s="37" t="n"/>
      <c r="V92" s="41">
        <f>IF(U92="","",U92+14)</f>
        <v/>
      </c>
      <c r="W92" s="3" t="n"/>
      <c r="X92" s="42">
        <f>IF($A92="","",IFERROR(R92/L92,0))</f>
        <v/>
      </c>
    </row>
    <row r="93">
      <c r="A93" s="2" t="n"/>
      <c r="B93" s="3" t="n"/>
      <c r="C93" s="3" t="n"/>
      <c r="D93" s="3" t="n"/>
      <c r="E93" s="2" t="n"/>
      <c r="F93" s="2" t="n"/>
      <c r="G93" s="37" t="n"/>
      <c r="H93" s="37" t="n"/>
      <c r="I93" s="38" t="n"/>
      <c r="J93" s="39" t="n"/>
      <c r="K93" s="39" t="n"/>
      <c r="L93" s="43">
        <f>IF($A93="","",J93+K93)</f>
        <v/>
      </c>
      <c r="M93" s="43">
        <f>IF($A93="","",SUMIFS('Kostenpositionen'!$K$2:$K$101,'Kostenpositionen'!$B$2:$B$101,$A93,'Kostenpositionen'!$C$2:$C$101,"Offene Kaltmiete"))</f>
        <v/>
      </c>
      <c r="N93" s="43">
        <f>IF($A93="","",SUMIFS('Kostenpositionen'!$K$2:$K$101,'Kostenpositionen'!$B$2:$B$101,$A93,'Kostenpositionen'!$C$2:$C$101,"Offene Nebenkosten"))</f>
        <v/>
      </c>
      <c r="O93" s="43">
        <f>IF($A93="","",SUMIFS('Kostenpositionen'!$K$2:$K$101,'Kostenpositionen'!$B$2:$B$101,$A93,'Kostenpositionen'!$C$2:$C$101,"Betriebskostennachzahlung"))</f>
        <v/>
      </c>
      <c r="P93" s="43">
        <f>IF($A93="","",SUMIFS('Kostenpositionen'!$K$2:$K$101,'Kostenpositionen'!$B$2:$B$101,$A93,'Kostenpositionen'!$C$2:$C$101,"Schadenskosten"))</f>
        <v/>
      </c>
      <c r="Q93" s="43">
        <f>IF($A93="","",SUMIFS('Kostenpositionen'!$K$2:$K$101,'Kostenpositionen'!$B$2:$B$101,$A93,'Kostenpositionen'!$C$2:$C$101,"Sonstige Forderungen"))</f>
        <v/>
      </c>
      <c r="R93" s="43">
        <f>IF($A93="","",SUM(M93:Q93))</f>
        <v/>
      </c>
      <c r="S93" s="43">
        <f>IF($A93="","",MAX(0,L93-R93))</f>
        <v/>
      </c>
      <c r="T93" s="12">
        <f>IF($A93="","",IF(R93=0,"Vollständige Auszahlung",IF(S93=0,"Vollständiger Einbehalt","Teilweise Auszahlung")))</f>
        <v/>
      </c>
      <c r="U93" s="37" t="n"/>
      <c r="V93" s="44">
        <f>IF(U93="","",U93+14)</f>
        <v/>
      </c>
      <c r="W93" s="3" t="n"/>
      <c r="X93" s="45">
        <f>IF($A93="","",IFERROR(R93/L93,0))</f>
        <v/>
      </c>
    </row>
    <row r="94">
      <c r="A94" s="2" t="n"/>
      <c r="B94" s="3" t="n"/>
      <c r="C94" s="3" t="n"/>
      <c r="D94" s="3" t="n"/>
      <c r="E94" s="2" t="n"/>
      <c r="F94" s="2" t="n"/>
      <c r="G94" s="37" t="n"/>
      <c r="H94" s="37" t="n"/>
      <c r="I94" s="38" t="n"/>
      <c r="J94" s="39" t="n"/>
      <c r="K94" s="39" t="n"/>
      <c r="L94" s="40">
        <f>IF($A94="","",J94+K94)</f>
        <v/>
      </c>
      <c r="M94" s="40">
        <f>IF($A94="","",SUMIFS('Kostenpositionen'!$K$2:$K$101,'Kostenpositionen'!$B$2:$B$101,$A94,'Kostenpositionen'!$C$2:$C$101,"Offene Kaltmiete"))</f>
        <v/>
      </c>
      <c r="N94" s="40">
        <f>IF($A94="","",SUMIFS('Kostenpositionen'!$K$2:$K$101,'Kostenpositionen'!$B$2:$B$101,$A94,'Kostenpositionen'!$C$2:$C$101,"Offene Nebenkosten"))</f>
        <v/>
      </c>
      <c r="O94" s="40">
        <f>IF($A94="","",SUMIFS('Kostenpositionen'!$K$2:$K$101,'Kostenpositionen'!$B$2:$B$101,$A94,'Kostenpositionen'!$C$2:$C$101,"Betriebskostennachzahlung"))</f>
        <v/>
      </c>
      <c r="P94" s="40">
        <f>IF($A94="","",SUMIFS('Kostenpositionen'!$K$2:$K$101,'Kostenpositionen'!$B$2:$B$101,$A94,'Kostenpositionen'!$C$2:$C$101,"Schadenskosten"))</f>
        <v/>
      </c>
      <c r="Q94" s="40">
        <f>IF($A94="","",SUMIFS('Kostenpositionen'!$K$2:$K$101,'Kostenpositionen'!$B$2:$B$101,$A94,'Kostenpositionen'!$C$2:$C$101,"Sonstige Forderungen"))</f>
        <v/>
      </c>
      <c r="R94" s="40">
        <f>IF($A94="","",SUM(M94:Q94))</f>
        <v/>
      </c>
      <c r="S94" s="40">
        <f>IF($A94="","",MAX(0,L94-R94))</f>
        <v/>
      </c>
      <c r="T94" s="8">
        <f>IF($A94="","",IF(R94=0,"Vollständige Auszahlung",IF(S94=0,"Vollständiger Einbehalt","Teilweise Auszahlung")))</f>
        <v/>
      </c>
      <c r="U94" s="37" t="n"/>
      <c r="V94" s="41">
        <f>IF(U94="","",U94+14)</f>
        <v/>
      </c>
      <c r="W94" s="3" t="n"/>
      <c r="X94" s="42">
        <f>IF($A94="","",IFERROR(R94/L94,0))</f>
        <v/>
      </c>
    </row>
    <row r="95">
      <c r="A95" s="2" t="n"/>
      <c r="B95" s="3" t="n"/>
      <c r="C95" s="3" t="n"/>
      <c r="D95" s="3" t="n"/>
      <c r="E95" s="2" t="n"/>
      <c r="F95" s="2" t="n"/>
      <c r="G95" s="37" t="n"/>
      <c r="H95" s="37" t="n"/>
      <c r="I95" s="38" t="n"/>
      <c r="J95" s="39" t="n"/>
      <c r="K95" s="39" t="n"/>
      <c r="L95" s="43">
        <f>IF($A95="","",J95+K95)</f>
        <v/>
      </c>
      <c r="M95" s="43">
        <f>IF($A95="","",SUMIFS('Kostenpositionen'!$K$2:$K$101,'Kostenpositionen'!$B$2:$B$101,$A95,'Kostenpositionen'!$C$2:$C$101,"Offene Kaltmiete"))</f>
        <v/>
      </c>
      <c r="N95" s="43">
        <f>IF($A95="","",SUMIFS('Kostenpositionen'!$K$2:$K$101,'Kostenpositionen'!$B$2:$B$101,$A95,'Kostenpositionen'!$C$2:$C$101,"Offene Nebenkosten"))</f>
        <v/>
      </c>
      <c r="O95" s="43">
        <f>IF($A95="","",SUMIFS('Kostenpositionen'!$K$2:$K$101,'Kostenpositionen'!$B$2:$B$101,$A95,'Kostenpositionen'!$C$2:$C$101,"Betriebskostennachzahlung"))</f>
        <v/>
      </c>
      <c r="P95" s="43">
        <f>IF($A95="","",SUMIFS('Kostenpositionen'!$K$2:$K$101,'Kostenpositionen'!$B$2:$B$101,$A95,'Kostenpositionen'!$C$2:$C$101,"Schadenskosten"))</f>
        <v/>
      </c>
      <c r="Q95" s="43">
        <f>IF($A95="","",SUMIFS('Kostenpositionen'!$K$2:$K$101,'Kostenpositionen'!$B$2:$B$101,$A95,'Kostenpositionen'!$C$2:$C$101,"Sonstige Forderungen"))</f>
        <v/>
      </c>
      <c r="R95" s="43">
        <f>IF($A95="","",SUM(M95:Q95))</f>
        <v/>
      </c>
      <c r="S95" s="43">
        <f>IF($A95="","",MAX(0,L95-R95))</f>
        <v/>
      </c>
      <c r="T95" s="12">
        <f>IF($A95="","",IF(R95=0,"Vollständige Auszahlung",IF(S95=0,"Vollständiger Einbehalt","Teilweise Auszahlung")))</f>
        <v/>
      </c>
      <c r="U95" s="37" t="n"/>
      <c r="V95" s="44">
        <f>IF(U95="","",U95+14)</f>
        <v/>
      </c>
      <c r="W95" s="3" t="n"/>
      <c r="X95" s="45">
        <f>IF($A95="","",IFERROR(R95/L95,0))</f>
        <v/>
      </c>
    </row>
    <row r="96">
      <c r="A96" s="2" t="n"/>
      <c r="B96" s="3" t="n"/>
      <c r="C96" s="3" t="n"/>
      <c r="D96" s="3" t="n"/>
      <c r="E96" s="2" t="n"/>
      <c r="F96" s="2" t="n"/>
      <c r="G96" s="37" t="n"/>
      <c r="H96" s="37" t="n"/>
      <c r="I96" s="38" t="n"/>
      <c r="J96" s="39" t="n"/>
      <c r="K96" s="39" t="n"/>
      <c r="L96" s="40">
        <f>IF($A96="","",J96+K96)</f>
        <v/>
      </c>
      <c r="M96" s="40">
        <f>IF($A96="","",SUMIFS('Kostenpositionen'!$K$2:$K$101,'Kostenpositionen'!$B$2:$B$101,$A96,'Kostenpositionen'!$C$2:$C$101,"Offene Kaltmiete"))</f>
        <v/>
      </c>
      <c r="N96" s="40">
        <f>IF($A96="","",SUMIFS('Kostenpositionen'!$K$2:$K$101,'Kostenpositionen'!$B$2:$B$101,$A96,'Kostenpositionen'!$C$2:$C$101,"Offene Nebenkosten"))</f>
        <v/>
      </c>
      <c r="O96" s="40">
        <f>IF($A96="","",SUMIFS('Kostenpositionen'!$K$2:$K$101,'Kostenpositionen'!$B$2:$B$101,$A96,'Kostenpositionen'!$C$2:$C$101,"Betriebskostennachzahlung"))</f>
        <v/>
      </c>
      <c r="P96" s="40">
        <f>IF($A96="","",SUMIFS('Kostenpositionen'!$K$2:$K$101,'Kostenpositionen'!$B$2:$B$101,$A96,'Kostenpositionen'!$C$2:$C$101,"Schadenskosten"))</f>
        <v/>
      </c>
      <c r="Q96" s="40">
        <f>IF($A96="","",SUMIFS('Kostenpositionen'!$K$2:$K$101,'Kostenpositionen'!$B$2:$B$101,$A96,'Kostenpositionen'!$C$2:$C$101,"Sonstige Forderungen"))</f>
        <v/>
      </c>
      <c r="R96" s="40">
        <f>IF($A96="","",SUM(M96:Q96))</f>
        <v/>
      </c>
      <c r="S96" s="40">
        <f>IF($A96="","",MAX(0,L96-R96))</f>
        <v/>
      </c>
      <c r="T96" s="8">
        <f>IF($A96="","",IF(R96=0,"Vollständige Auszahlung",IF(S96=0,"Vollständiger Einbehalt","Teilweise Auszahlung")))</f>
        <v/>
      </c>
      <c r="U96" s="37" t="n"/>
      <c r="V96" s="41">
        <f>IF(U96="","",U96+14)</f>
        <v/>
      </c>
      <c r="W96" s="3" t="n"/>
      <c r="X96" s="42">
        <f>IF($A96="","",IFERROR(R96/L96,0))</f>
        <v/>
      </c>
    </row>
    <row r="97">
      <c r="A97" s="2" t="n"/>
      <c r="B97" s="3" t="n"/>
      <c r="C97" s="3" t="n"/>
      <c r="D97" s="3" t="n"/>
      <c r="E97" s="2" t="n"/>
      <c r="F97" s="2" t="n"/>
      <c r="G97" s="37" t="n"/>
      <c r="H97" s="37" t="n"/>
      <c r="I97" s="38" t="n"/>
      <c r="J97" s="39" t="n"/>
      <c r="K97" s="39" t="n"/>
      <c r="L97" s="43">
        <f>IF($A97="","",J97+K97)</f>
        <v/>
      </c>
      <c r="M97" s="43">
        <f>IF($A97="","",SUMIFS('Kostenpositionen'!$K$2:$K$101,'Kostenpositionen'!$B$2:$B$101,$A97,'Kostenpositionen'!$C$2:$C$101,"Offene Kaltmiete"))</f>
        <v/>
      </c>
      <c r="N97" s="43">
        <f>IF($A97="","",SUMIFS('Kostenpositionen'!$K$2:$K$101,'Kostenpositionen'!$B$2:$B$101,$A97,'Kostenpositionen'!$C$2:$C$101,"Offene Nebenkosten"))</f>
        <v/>
      </c>
      <c r="O97" s="43">
        <f>IF($A97="","",SUMIFS('Kostenpositionen'!$K$2:$K$101,'Kostenpositionen'!$B$2:$B$101,$A97,'Kostenpositionen'!$C$2:$C$101,"Betriebskostennachzahlung"))</f>
        <v/>
      </c>
      <c r="P97" s="43">
        <f>IF($A97="","",SUMIFS('Kostenpositionen'!$K$2:$K$101,'Kostenpositionen'!$B$2:$B$101,$A97,'Kostenpositionen'!$C$2:$C$101,"Schadenskosten"))</f>
        <v/>
      </c>
      <c r="Q97" s="43">
        <f>IF($A97="","",SUMIFS('Kostenpositionen'!$K$2:$K$101,'Kostenpositionen'!$B$2:$B$101,$A97,'Kostenpositionen'!$C$2:$C$101,"Sonstige Forderungen"))</f>
        <v/>
      </c>
      <c r="R97" s="43">
        <f>IF($A97="","",SUM(M97:Q97))</f>
        <v/>
      </c>
      <c r="S97" s="43">
        <f>IF($A97="","",MAX(0,L97-R97))</f>
        <v/>
      </c>
      <c r="T97" s="12">
        <f>IF($A97="","",IF(R97=0,"Vollständige Auszahlung",IF(S97=0,"Vollständiger Einbehalt","Teilweise Auszahlung")))</f>
        <v/>
      </c>
      <c r="U97" s="37" t="n"/>
      <c r="V97" s="44">
        <f>IF(U97="","",U97+14)</f>
        <v/>
      </c>
      <c r="W97" s="3" t="n"/>
      <c r="X97" s="45">
        <f>IF($A97="","",IFERROR(R97/L97,0))</f>
        <v/>
      </c>
    </row>
    <row r="98">
      <c r="A98" s="2" t="n"/>
      <c r="B98" s="3" t="n"/>
      <c r="C98" s="3" t="n"/>
      <c r="D98" s="3" t="n"/>
      <c r="E98" s="2" t="n"/>
      <c r="F98" s="2" t="n"/>
      <c r="G98" s="37" t="n"/>
      <c r="H98" s="37" t="n"/>
      <c r="I98" s="38" t="n"/>
      <c r="J98" s="39" t="n"/>
      <c r="K98" s="39" t="n"/>
      <c r="L98" s="40">
        <f>IF($A98="","",J98+K98)</f>
        <v/>
      </c>
      <c r="M98" s="40">
        <f>IF($A98="","",SUMIFS('Kostenpositionen'!$K$2:$K$101,'Kostenpositionen'!$B$2:$B$101,$A98,'Kostenpositionen'!$C$2:$C$101,"Offene Kaltmiete"))</f>
        <v/>
      </c>
      <c r="N98" s="40">
        <f>IF($A98="","",SUMIFS('Kostenpositionen'!$K$2:$K$101,'Kostenpositionen'!$B$2:$B$101,$A98,'Kostenpositionen'!$C$2:$C$101,"Offene Nebenkosten"))</f>
        <v/>
      </c>
      <c r="O98" s="40">
        <f>IF($A98="","",SUMIFS('Kostenpositionen'!$K$2:$K$101,'Kostenpositionen'!$B$2:$B$101,$A98,'Kostenpositionen'!$C$2:$C$101,"Betriebskostennachzahlung"))</f>
        <v/>
      </c>
      <c r="P98" s="40">
        <f>IF($A98="","",SUMIFS('Kostenpositionen'!$K$2:$K$101,'Kostenpositionen'!$B$2:$B$101,$A98,'Kostenpositionen'!$C$2:$C$101,"Schadenskosten"))</f>
        <v/>
      </c>
      <c r="Q98" s="40">
        <f>IF($A98="","",SUMIFS('Kostenpositionen'!$K$2:$K$101,'Kostenpositionen'!$B$2:$B$101,$A98,'Kostenpositionen'!$C$2:$C$101,"Sonstige Forderungen"))</f>
        <v/>
      </c>
      <c r="R98" s="40">
        <f>IF($A98="","",SUM(M98:Q98))</f>
        <v/>
      </c>
      <c r="S98" s="40">
        <f>IF($A98="","",MAX(0,L98-R98))</f>
        <v/>
      </c>
      <c r="T98" s="8">
        <f>IF($A98="","",IF(R98=0,"Vollständige Auszahlung",IF(S98=0,"Vollständiger Einbehalt","Teilweise Auszahlung")))</f>
        <v/>
      </c>
      <c r="U98" s="37" t="n"/>
      <c r="V98" s="41">
        <f>IF(U98="","",U98+14)</f>
        <v/>
      </c>
      <c r="W98" s="3" t="n"/>
      <c r="X98" s="42">
        <f>IF($A98="","",IFERROR(R98/L98,0))</f>
        <v/>
      </c>
    </row>
    <row r="99">
      <c r="A99" s="2" t="n"/>
      <c r="B99" s="3" t="n"/>
      <c r="C99" s="3" t="n"/>
      <c r="D99" s="3" t="n"/>
      <c r="E99" s="2" t="n"/>
      <c r="F99" s="2" t="n"/>
      <c r="G99" s="37" t="n"/>
      <c r="H99" s="37" t="n"/>
      <c r="I99" s="38" t="n"/>
      <c r="J99" s="39" t="n"/>
      <c r="K99" s="39" t="n"/>
      <c r="L99" s="43">
        <f>IF($A99="","",J99+K99)</f>
        <v/>
      </c>
      <c r="M99" s="43">
        <f>IF($A99="","",SUMIFS('Kostenpositionen'!$K$2:$K$101,'Kostenpositionen'!$B$2:$B$101,$A99,'Kostenpositionen'!$C$2:$C$101,"Offene Kaltmiete"))</f>
        <v/>
      </c>
      <c r="N99" s="43">
        <f>IF($A99="","",SUMIFS('Kostenpositionen'!$K$2:$K$101,'Kostenpositionen'!$B$2:$B$101,$A99,'Kostenpositionen'!$C$2:$C$101,"Offene Nebenkosten"))</f>
        <v/>
      </c>
      <c r="O99" s="43">
        <f>IF($A99="","",SUMIFS('Kostenpositionen'!$K$2:$K$101,'Kostenpositionen'!$B$2:$B$101,$A99,'Kostenpositionen'!$C$2:$C$101,"Betriebskostennachzahlung"))</f>
        <v/>
      </c>
      <c r="P99" s="43">
        <f>IF($A99="","",SUMIFS('Kostenpositionen'!$K$2:$K$101,'Kostenpositionen'!$B$2:$B$101,$A99,'Kostenpositionen'!$C$2:$C$101,"Schadenskosten"))</f>
        <v/>
      </c>
      <c r="Q99" s="43">
        <f>IF($A99="","",SUMIFS('Kostenpositionen'!$K$2:$K$101,'Kostenpositionen'!$B$2:$B$101,$A99,'Kostenpositionen'!$C$2:$C$101,"Sonstige Forderungen"))</f>
        <v/>
      </c>
      <c r="R99" s="43">
        <f>IF($A99="","",SUM(M99:Q99))</f>
        <v/>
      </c>
      <c r="S99" s="43">
        <f>IF($A99="","",MAX(0,L99-R99))</f>
        <v/>
      </c>
      <c r="T99" s="12">
        <f>IF($A99="","",IF(R99=0,"Vollständige Auszahlung",IF(S99=0,"Vollständiger Einbehalt","Teilweise Auszahlung")))</f>
        <v/>
      </c>
      <c r="U99" s="37" t="n"/>
      <c r="V99" s="44">
        <f>IF(U99="","",U99+14)</f>
        <v/>
      </c>
      <c r="W99" s="3" t="n"/>
      <c r="X99" s="45">
        <f>IF($A99="","",IFERROR(R99/L99,0))</f>
        <v/>
      </c>
    </row>
    <row r="100">
      <c r="A100" s="2" t="n"/>
      <c r="B100" s="3" t="n"/>
      <c r="C100" s="3" t="n"/>
      <c r="D100" s="3" t="n"/>
      <c r="E100" s="2" t="n"/>
      <c r="F100" s="2" t="n"/>
      <c r="G100" s="37" t="n"/>
      <c r="H100" s="37" t="n"/>
      <c r="I100" s="38" t="n"/>
      <c r="J100" s="39" t="n"/>
      <c r="K100" s="39" t="n"/>
      <c r="L100" s="40">
        <f>IF($A100="","",J100+K100)</f>
        <v/>
      </c>
      <c r="M100" s="40">
        <f>IF($A100="","",SUMIFS('Kostenpositionen'!$K$2:$K$101,'Kostenpositionen'!$B$2:$B$101,$A100,'Kostenpositionen'!$C$2:$C$101,"Offene Kaltmiete"))</f>
        <v/>
      </c>
      <c r="N100" s="40">
        <f>IF($A100="","",SUMIFS('Kostenpositionen'!$K$2:$K$101,'Kostenpositionen'!$B$2:$B$101,$A100,'Kostenpositionen'!$C$2:$C$101,"Offene Nebenkosten"))</f>
        <v/>
      </c>
      <c r="O100" s="40">
        <f>IF($A100="","",SUMIFS('Kostenpositionen'!$K$2:$K$101,'Kostenpositionen'!$B$2:$B$101,$A100,'Kostenpositionen'!$C$2:$C$101,"Betriebskostennachzahlung"))</f>
        <v/>
      </c>
      <c r="P100" s="40">
        <f>IF($A100="","",SUMIFS('Kostenpositionen'!$K$2:$K$101,'Kostenpositionen'!$B$2:$B$101,$A100,'Kostenpositionen'!$C$2:$C$101,"Schadenskosten"))</f>
        <v/>
      </c>
      <c r="Q100" s="40">
        <f>IF($A100="","",SUMIFS('Kostenpositionen'!$K$2:$K$101,'Kostenpositionen'!$B$2:$B$101,$A100,'Kostenpositionen'!$C$2:$C$101,"Sonstige Forderungen"))</f>
        <v/>
      </c>
      <c r="R100" s="40">
        <f>IF($A100="","",SUM(M100:Q100))</f>
        <v/>
      </c>
      <c r="S100" s="40">
        <f>IF($A100="","",MAX(0,L100-R100))</f>
        <v/>
      </c>
      <c r="T100" s="8">
        <f>IF($A100="","",IF(R100=0,"Vollständige Auszahlung",IF(S100=0,"Vollständiger Einbehalt","Teilweise Auszahlung")))</f>
        <v/>
      </c>
      <c r="U100" s="37" t="n"/>
      <c r="V100" s="41">
        <f>IF(U100="","",U100+14)</f>
        <v/>
      </c>
      <c r="W100" s="3" t="n"/>
      <c r="X100" s="42">
        <f>IF($A100="","",IFERROR(R100/L100,0))</f>
        <v/>
      </c>
    </row>
    <row r="101">
      <c r="A101" s="2" t="n"/>
      <c r="B101" s="3" t="n"/>
      <c r="C101" s="3" t="n"/>
      <c r="D101" s="3" t="n"/>
      <c r="E101" s="2" t="n"/>
      <c r="F101" s="2" t="n"/>
      <c r="G101" s="37" t="n"/>
      <c r="H101" s="37" t="n"/>
      <c r="I101" s="38" t="n"/>
      <c r="J101" s="39" t="n"/>
      <c r="K101" s="39" t="n"/>
      <c r="L101" s="43">
        <f>IF($A101="","",J101+K101)</f>
        <v/>
      </c>
      <c r="M101" s="43">
        <f>IF($A101="","",SUMIFS('Kostenpositionen'!$K$2:$K$101,'Kostenpositionen'!$B$2:$B$101,$A101,'Kostenpositionen'!$C$2:$C$101,"Offene Kaltmiete"))</f>
        <v/>
      </c>
      <c r="N101" s="43">
        <f>IF($A101="","",SUMIFS('Kostenpositionen'!$K$2:$K$101,'Kostenpositionen'!$B$2:$B$101,$A101,'Kostenpositionen'!$C$2:$C$101,"Offene Nebenkosten"))</f>
        <v/>
      </c>
      <c r="O101" s="43">
        <f>IF($A101="","",SUMIFS('Kostenpositionen'!$K$2:$K$101,'Kostenpositionen'!$B$2:$B$101,$A101,'Kostenpositionen'!$C$2:$C$101,"Betriebskostennachzahlung"))</f>
        <v/>
      </c>
      <c r="P101" s="43">
        <f>IF($A101="","",SUMIFS('Kostenpositionen'!$K$2:$K$101,'Kostenpositionen'!$B$2:$B$101,$A101,'Kostenpositionen'!$C$2:$C$101,"Schadenskosten"))</f>
        <v/>
      </c>
      <c r="Q101" s="43">
        <f>IF($A101="","",SUMIFS('Kostenpositionen'!$K$2:$K$101,'Kostenpositionen'!$B$2:$B$101,$A101,'Kostenpositionen'!$C$2:$C$101,"Sonstige Forderungen"))</f>
        <v/>
      </c>
      <c r="R101" s="43">
        <f>IF($A101="","",SUM(M101:Q101))</f>
        <v/>
      </c>
      <c r="S101" s="43">
        <f>IF($A101="","",MAX(0,L101-R101))</f>
        <v/>
      </c>
      <c r="T101" s="12">
        <f>IF($A101="","",IF(R101=0,"Vollständige Auszahlung",IF(S101=0,"Vollständiger Einbehalt","Teilweise Auszahlung")))</f>
        <v/>
      </c>
      <c r="U101" s="37" t="n"/>
      <c r="V101" s="44">
        <f>IF(U101="","",U101+14)</f>
        <v/>
      </c>
      <c r="W101" s="3" t="n"/>
      <c r="X101" s="45">
        <f>IF($A101="","",IFERROR(R101/L101,0))</f>
        <v/>
      </c>
    </row>
    <row r="102"/>
    <row r="103"/>
    <row r="104">
      <c r="A104" s="15" t="inlineStr">
        <is>
          <t>Kennzahl</t>
        </is>
      </c>
      <c r="B104" s="15" t="inlineStr">
        <is>
          <t>Wert</t>
        </is>
      </c>
    </row>
    <row r="105">
      <c r="A105" s="16" t="inlineStr">
        <is>
          <t>Gesamte Kautionsbeträge</t>
        </is>
      </c>
      <c r="B105" s="46">
        <f>SUM(J2:J101)</f>
        <v/>
      </c>
    </row>
    <row r="106">
      <c r="A106" s="16" t="inlineStr">
        <is>
          <t>Durchschnittlicher Einbehalt</t>
        </is>
      </c>
      <c r="B106" s="46">
        <f>IFERROR(AVERAGE(R2:R101),0)</f>
        <v/>
      </c>
    </row>
    <row r="107">
      <c r="A107" s="16" t="inlineStr">
        <is>
          <t>Anzahl vollständiger Auszahlungen</t>
        </is>
      </c>
      <c r="B107" s="18">
        <f>COUNTIF(T2:T101,"Vollständige Auszahlung")</f>
        <v/>
      </c>
    </row>
    <row r="108">
      <c r="A108" s="16" t="inlineStr">
        <is>
          <t>Anzahl Teilzahlungen</t>
        </is>
      </c>
      <c r="B108" s="18">
        <f>COUNTIF(T2:T101,"Teilweise Auszahlung")</f>
        <v/>
      </c>
    </row>
    <row r="109"/>
    <row r="110">
      <c r="A110" s="15" t="inlineStr">
        <is>
          <t>Kostenart</t>
        </is>
      </c>
      <c r="B110" s="15" t="inlineStr">
        <is>
          <t>Betrag</t>
        </is>
      </c>
    </row>
    <row r="111">
      <c r="A111" s="19" t="inlineStr">
        <is>
          <t>Offene Kaltmiete</t>
        </is>
      </c>
      <c r="B111" s="40">
        <f>SUM(M2:M101)</f>
        <v/>
      </c>
    </row>
    <row r="112">
      <c r="A112" s="20" t="inlineStr">
        <is>
          <t>Offene Nebenkosten</t>
        </is>
      </c>
      <c r="B112" s="43">
        <f>SUM(N2:N101)</f>
        <v/>
      </c>
    </row>
    <row r="113">
      <c r="A113" s="19" t="inlineStr">
        <is>
          <t>Betriebskostennachzahlung</t>
        </is>
      </c>
      <c r="B113" s="40">
        <f>SUM(O2:O101)</f>
        <v/>
      </c>
    </row>
    <row r="114">
      <c r="A114" s="20" t="inlineStr">
        <is>
          <t>Schadenskosten</t>
        </is>
      </c>
      <c r="B114" s="43">
        <f>SUM(P2:P101)</f>
        <v/>
      </c>
    </row>
    <row r="115">
      <c r="A115" s="19" t="inlineStr">
        <is>
          <t>Sonstige Forderungen</t>
        </is>
      </c>
      <c r="B115" s="40">
        <f>SUM(Q2:Q101)</f>
        <v/>
      </c>
    </row>
  </sheetData>
  <autoFilter ref="A1:X101"/>
  <conditionalFormatting sqref="S2:S101">
    <cfRule type="expression" priority="1" dxfId="0" stopIfTrue="0">
      <formula>$S2&gt;0</formula>
    </cfRule>
  </conditionalFormatting>
  <conditionalFormatting sqref="T2:T101">
    <cfRule type="expression" priority="2" dxfId="1" stopIfTrue="0">
      <formula>$T2="Vollständiger Einbehalt"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8" customWidth="1" min="3" max="3"/>
    <col width="44" customWidth="1" min="4" max="4"/>
    <col width="16" customWidth="1" min="5" max="5"/>
    <col width="28" customWidth="1" min="6" max="6"/>
    <col width="15" customWidth="1" min="7" max="7"/>
    <col width="16" customWidth="1" min="8" max="8"/>
    <col width="17" customWidth="1" min="9" max="9"/>
    <col width="24" customWidth="1" min="10" max="10"/>
    <col width="22" customWidth="1" min="11" max="11"/>
    <col width="17" customWidth="1" min="12" max="12"/>
    <col width="32" customWidth="1" min="13" max="13"/>
    <col width="24" customWidth="1" min="14" max="14"/>
  </cols>
  <sheetData>
    <row r="1" ht="34" customHeight="1">
      <c r="A1" s="1" t="inlineStr">
        <is>
          <t>Kosten-ID</t>
        </is>
      </c>
      <c r="B1" s="1" t="inlineStr">
        <is>
          <t>Abrechnungs-ID</t>
        </is>
      </c>
      <c r="C1" s="1" t="inlineStr">
        <is>
          <t>Kostenart</t>
        </is>
      </c>
      <c r="D1" s="1" t="inlineStr">
        <is>
          <t>Beschreibung</t>
        </is>
      </c>
      <c r="E1" s="1" t="inlineStr">
        <is>
          <t>Rechnungsdatum</t>
        </is>
      </c>
      <c r="F1" s="1" t="inlineStr">
        <is>
          <t>Dienstleister / Gläubiger</t>
        </is>
      </c>
      <c r="G1" s="1" t="inlineStr">
        <is>
          <t>Netto</t>
        </is>
      </c>
      <c r="H1" s="1" t="inlineStr">
        <is>
          <t>Umsatzsteuer</t>
        </is>
      </c>
      <c r="I1" s="1" t="inlineStr">
        <is>
          <t>Bruttobetrag</t>
        </is>
      </c>
      <c r="J1" s="1" t="inlineStr">
        <is>
          <t>Umlagefähig / berechtigt</t>
        </is>
      </c>
      <c r="K1" s="1" t="inlineStr">
        <is>
          <t>Betrag zur Verrechnung</t>
        </is>
      </c>
      <c r="L1" s="1" t="inlineStr">
        <is>
          <t>Beleg vorhanden</t>
        </is>
      </c>
      <c r="M1" s="1" t="inlineStr">
        <is>
          <t>Bemerkung</t>
        </is>
      </c>
      <c r="N1" s="1" t="inlineStr">
        <is>
          <t>Mietername (Auskunft)</t>
        </is>
      </c>
    </row>
    <row r="2">
      <c r="A2" s="2" t="inlineStr">
        <is>
          <t>KP-2026-001</t>
        </is>
      </c>
      <c r="B2" s="2" t="inlineStr">
        <is>
          <t>KA-2026-001</t>
        </is>
      </c>
      <c r="C2" s="3" t="inlineStr">
        <is>
          <t>Offene Kaltmiete</t>
        </is>
      </c>
      <c r="D2" s="3" t="inlineStr">
        <is>
          <t>Offene Kaltmiete für April 2026</t>
        </is>
      </c>
      <c r="E2" s="37" t="n">
        <v>46144</v>
      </c>
      <c r="F2" s="3" t="inlineStr">
        <is>
          <t>Thomas Müller</t>
        </is>
      </c>
      <c r="G2" s="39" t="n">
        <v>850</v>
      </c>
      <c r="H2" s="39" t="n">
        <v>0</v>
      </c>
      <c r="I2" s="40">
        <f>IF($A2="","",G2+H2)</f>
        <v/>
      </c>
      <c r="J2" s="2" t="inlineStr">
        <is>
          <t>Ja</t>
        </is>
      </c>
      <c r="K2" s="40">
        <f>IF($A2="","",IF(J2="Ja",I2,0))</f>
        <v/>
      </c>
      <c r="L2" s="2" t="inlineStr">
        <is>
          <t>Ja</t>
        </is>
      </c>
      <c r="M2" s="3" t="inlineStr">
        <is>
          <t>Mietkonto geprüft.</t>
        </is>
      </c>
      <c r="N2" s="8">
        <f>IF($B2="","",IFERROR(VLOOKUP(B2,'Abrechnungen'!$A$2:$W$101,2,FALSE),""))</f>
        <v/>
      </c>
    </row>
    <row r="3">
      <c r="A3" s="2" t="inlineStr">
        <is>
          <t>KP-2026-002</t>
        </is>
      </c>
      <c r="B3" s="2" t="inlineStr">
        <is>
          <t>KA-2026-002</t>
        </is>
      </c>
      <c r="C3" s="3" t="inlineStr">
        <is>
          <t>Betriebskostennachzahlung</t>
        </is>
      </c>
      <c r="D3" s="3" t="inlineStr">
        <is>
          <t>Betriebskostennachzahlung gemäß Abrechnung</t>
        </is>
      </c>
      <c r="E3" s="37" t="n">
        <v>46178</v>
      </c>
      <c r="F3" s="3" t="inlineStr">
        <is>
          <t>Hausverwaltung Isarblick GmbH</t>
        </is>
      </c>
      <c r="G3" s="39" t="n">
        <v>186.4</v>
      </c>
      <c r="H3" s="39" t="n">
        <v>0</v>
      </c>
      <c r="I3" s="43">
        <f>IF($A3="","",G3+H3)</f>
        <v/>
      </c>
      <c r="J3" s="2" t="inlineStr">
        <is>
          <t>Ja</t>
        </is>
      </c>
      <c r="K3" s="43">
        <f>IF($A3="","",IF(J3="Ja",I3,0))</f>
        <v/>
      </c>
      <c r="L3" s="2" t="inlineStr">
        <is>
          <t>Ja</t>
        </is>
      </c>
      <c r="M3" s="3" t="inlineStr">
        <is>
          <t>Abrechnung liegt vor.</t>
        </is>
      </c>
      <c r="N3" s="12">
        <f>IF($B3="","",IFERROR(VLOOKUP(B3,'Abrechnungen'!$A$2:$W$101,2,FALSE),""))</f>
        <v/>
      </c>
    </row>
    <row r="4">
      <c r="A4" s="2" t="inlineStr">
        <is>
          <t>KP-2026-003</t>
        </is>
      </c>
      <c r="B4" s="2" t="inlineStr">
        <is>
          <t>KA-2026-003</t>
        </is>
      </c>
      <c r="C4" s="3" t="inlineStr">
        <is>
          <t>Schadenskosten</t>
        </is>
      </c>
      <c r="D4" s="3" t="inlineStr">
        <is>
          <t>Beschädigte Wohnungstür</t>
        </is>
      </c>
      <c r="E4" s="37" t="n">
        <v>46177</v>
      </c>
      <c r="F4" s="3" t="inlineStr">
        <is>
          <t>Tischlerei Hansen GmbH</t>
        </is>
      </c>
      <c r="G4" s="39" t="n">
        <v>420</v>
      </c>
      <c r="H4" s="39" t="n">
        <v>0</v>
      </c>
      <c r="I4" s="40">
        <f>IF($A4="","",G4+H4)</f>
        <v/>
      </c>
      <c r="J4" s="2" t="inlineStr">
        <is>
          <t>Ja</t>
        </is>
      </c>
      <c r="K4" s="40">
        <f>IF($A4="","",IF(J4="Ja",I4,0))</f>
        <v/>
      </c>
      <c r="L4" s="2" t="inlineStr">
        <is>
          <t>Ja</t>
        </is>
      </c>
      <c r="M4" s="3" t="inlineStr">
        <is>
          <t>Übergabeprotokoll vorhanden.</t>
        </is>
      </c>
      <c r="N4" s="8">
        <f>IF($B4="","",IFERROR(VLOOKUP(B4,'Abrechnungen'!$A$2:$W$101,2,FALSE),""))</f>
        <v/>
      </c>
    </row>
    <row r="5">
      <c r="A5" s="2" t="inlineStr">
        <is>
          <t>KP-2026-004</t>
        </is>
      </c>
      <c r="B5" s="2" t="inlineStr">
        <is>
          <t>KA-2026-004</t>
        </is>
      </c>
      <c r="C5" s="3" t="inlineStr">
        <is>
          <t>Schadenskosten</t>
        </is>
      </c>
      <c r="D5" s="3" t="inlineStr">
        <is>
          <t>Malerarbeiten nach übermäßiger Abnutzung</t>
        </is>
      </c>
      <c r="E5" s="37" t="n">
        <v>46206</v>
      </c>
      <c r="F5" s="3" t="inlineStr">
        <is>
          <t>Malerbetrieb Kölsch GmbH</t>
        </is>
      </c>
      <c r="G5" s="39" t="n">
        <v>310</v>
      </c>
      <c r="H5" s="39" t="n">
        <v>0</v>
      </c>
      <c r="I5" s="43">
        <f>IF($A5="","",G5+H5)</f>
        <v/>
      </c>
      <c r="J5" s="2" t="inlineStr">
        <is>
          <t>Ja</t>
        </is>
      </c>
      <c r="K5" s="43">
        <f>IF($A5="","",IF(J5="Ja",I5,0))</f>
        <v/>
      </c>
      <c r="L5" s="2" t="inlineStr">
        <is>
          <t>Ja</t>
        </is>
      </c>
      <c r="M5" s="3" t="inlineStr">
        <is>
          <t>Fotodokumentation vorhanden.</t>
        </is>
      </c>
      <c r="N5" s="12">
        <f>IF($B5="","",IFERROR(VLOOKUP(B5,'Abrechnungen'!$A$2:$W$101,2,FALSE),""))</f>
        <v/>
      </c>
    </row>
    <row r="6">
      <c r="A6" s="2" t="inlineStr">
        <is>
          <t>KP-2026-005</t>
        </is>
      </c>
      <c r="B6" s="2" t="inlineStr">
        <is>
          <t>KA-2026-005</t>
        </is>
      </c>
      <c r="C6" s="3" t="inlineStr">
        <is>
          <t>Sonstige Forderungen</t>
        </is>
      </c>
      <c r="D6" s="3" t="inlineStr">
        <is>
          <t>Fehlende Schlüssel</t>
        </is>
      </c>
      <c r="E6" s="37" t="n">
        <v>46205</v>
      </c>
      <c r="F6" s="3" t="inlineStr">
        <is>
          <t>Schlüsseldienst Main GmbH</t>
        </is>
      </c>
      <c r="G6" s="39" t="n">
        <v>95</v>
      </c>
      <c r="H6" s="39" t="n">
        <v>0</v>
      </c>
      <c r="I6" s="40">
        <f>IF($A6="","",G6+H6)</f>
        <v/>
      </c>
      <c r="J6" s="2" t="inlineStr">
        <is>
          <t>Ja</t>
        </is>
      </c>
      <c r="K6" s="40">
        <f>IF($A6="","",IF(J6="Ja",I6,0))</f>
        <v/>
      </c>
      <c r="L6" s="2" t="inlineStr">
        <is>
          <t>Ja</t>
        </is>
      </c>
      <c r="M6" s="3" t="inlineStr">
        <is>
          <t>Zwei Schlüssel nicht zurückgegeben.</t>
        </is>
      </c>
      <c r="N6" s="8">
        <f>IF($B6="","",IFERROR(VLOOKUP(B6,'Abrechnungen'!$A$2:$W$101,2,FALSE),""))</f>
        <v/>
      </c>
    </row>
    <row r="7">
      <c r="A7" s="2" t="inlineStr">
        <is>
          <t>KP-2026-006</t>
        </is>
      </c>
      <c r="B7" s="2" t="inlineStr">
        <is>
          <t>KA-2026-006</t>
        </is>
      </c>
      <c r="C7" s="3" t="inlineStr">
        <is>
          <t>Offene Nebenkosten</t>
        </is>
      </c>
      <c r="D7" s="3" t="inlineStr">
        <is>
          <t>Offene Nebenkostenvorauszahlung</t>
        </is>
      </c>
      <c r="E7" s="37" t="n">
        <v>46236</v>
      </c>
      <c r="F7" s="3" t="inlineStr">
        <is>
          <t>Hausverwaltung Rosenberg KG</t>
        </is>
      </c>
      <c r="G7" s="39" t="n">
        <v>140</v>
      </c>
      <c r="H7" s="39" t="n">
        <v>0</v>
      </c>
      <c r="I7" s="43">
        <f>IF($A7="","",G7+H7)</f>
        <v/>
      </c>
      <c r="J7" s="2" t="inlineStr">
        <is>
          <t>Ja</t>
        </is>
      </c>
      <c r="K7" s="43">
        <f>IF($A7="","",IF(J7="Ja",I7,0))</f>
        <v/>
      </c>
      <c r="L7" s="2" t="inlineStr">
        <is>
          <t>Ja</t>
        </is>
      </c>
      <c r="M7" s="3" t="inlineStr">
        <is>
          <t>Mietkonto geprüft.</t>
        </is>
      </c>
      <c r="N7" s="12">
        <f>IF($B7="","",IFERROR(VLOOKUP(B7,'Abrechnungen'!$A$2:$W$101,2,FALSE),""))</f>
        <v/>
      </c>
    </row>
    <row r="8">
      <c r="A8" s="2" t="inlineStr">
        <is>
          <t>KP-2026-007</t>
        </is>
      </c>
      <c r="B8" s="2" t="inlineStr">
        <is>
          <t>KA-2026-007</t>
        </is>
      </c>
      <c r="C8" s="3" t="inlineStr">
        <is>
          <t>Sonstige Forderungen</t>
        </is>
      </c>
      <c r="D8" s="3" t="inlineStr">
        <is>
          <t>Reinigung nach Vertragsende</t>
        </is>
      </c>
      <c r="E8" s="37" t="n">
        <v>46237</v>
      </c>
      <c r="F8" s="3" t="inlineStr">
        <is>
          <t>Rheinland Reinigung GmbH</t>
        </is>
      </c>
      <c r="G8" s="39" t="n">
        <v>180</v>
      </c>
      <c r="H8" s="39" t="n">
        <v>0</v>
      </c>
      <c r="I8" s="40">
        <f>IF($A8="","",G8+H8)</f>
        <v/>
      </c>
      <c r="J8" s="2" t="inlineStr">
        <is>
          <t>Ja</t>
        </is>
      </c>
      <c r="K8" s="40">
        <f>IF($A8="","",IF(J8="Ja",I8,0))</f>
        <v/>
      </c>
      <c r="L8" s="2" t="inlineStr">
        <is>
          <t>Ja</t>
        </is>
      </c>
      <c r="M8" s="3" t="inlineStr">
        <is>
          <t>Rechnungsbeleg vorhanden.</t>
        </is>
      </c>
      <c r="N8" s="8">
        <f>IF($B8="","",IFERROR(VLOOKUP(B8,'Abrechnungen'!$A$2:$W$101,2,FALSE),""))</f>
        <v/>
      </c>
    </row>
    <row r="9">
      <c r="A9" s="2" t="inlineStr">
        <is>
          <t>KP-2026-008</t>
        </is>
      </c>
      <c r="B9" s="2" t="inlineStr">
        <is>
          <t>KA-2026-008</t>
        </is>
      </c>
      <c r="C9" s="3" t="inlineStr">
        <is>
          <t>Schadenskosten</t>
        </is>
      </c>
      <c r="D9" s="3" t="inlineStr">
        <is>
          <t>Beschädigtes Waschbecken</t>
        </is>
      </c>
      <c r="E9" s="37" t="n">
        <v>46267</v>
      </c>
      <c r="F9" s="3" t="inlineStr">
        <is>
          <t>Sanitär Leipzig GmbH</t>
        </is>
      </c>
      <c r="G9" s="39" t="n">
        <v>265</v>
      </c>
      <c r="H9" s="39" t="n">
        <v>0</v>
      </c>
      <c r="I9" s="43">
        <f>IF($A9="","",G9+H9)</f>
        <v/>
      </c>
      <c r="J9" s="2" t="inlineStr">
        <is>
          <t>Ja</t>
        </is>
      </c>
      <c r="K9" s="43">
        <f>IF($A9="","",IF(J9="Ja",I9,0))</f>
        <v/>
      </c>
      <c r="L9" s="2" t="inlineStr">
        <is>
          <t>Ja</t>
        </is>
      </c>
      <c r="M9" s="3" t="inlineStr">
        <is>
          <t>Schaden beim Auszug festgestellt.</t>
        </is>
      </c>
      <c r="N9" s="12">
        <f>IF($B9="","",IFERROR(VLOOKUP(B9,'Abrechnungen'!$A$2:$W$101,2,FALSE),""))</f>
        <v/>
      </c>
    </row>
    <row r="10">
      <c r="A10" s="2" t="inlineStr">
        <is>
          <t>KP-2026-009</t>
        </is>
      </c>
      <c r="B10" s="2" t="inlineStr">
        <is>
          <t>KA-2026-009</t>
        </is>
      </c>
      <c r="C10" s="3" t="inlineStr">
        <is>
          <t>Sonstige Forderungen</t>
        </is>
      </c>
      <c r="D10" s="3" t="inlineStr">
        <is>
          <t>Gartenpflege gemäß Mietvertrag</t>
        </is>
      </c>
      <c r="E10" s="37" t="n">
        <v>46268</v>
      </c>
      <c r="F10" s="3" t="inlineStr">
        <is>
          <t>Elbwiesen Gartenservice</t>
        </is>
      </c>
      <c r="G10" s="39" t="n">
        <v>125</v>
      </c>
      <c r="H10" s="39" t="n">
        <v>0</v>
      </c>
      <c r="I10" s="40">
        <f>IF($A10="","",G10+H10)</f>
        <v/>
      </c>
      <c r="J10" s="2" t="inlineStr">
        <is>
          <t>Ja</t>
        </is>
      </c>
      <c r="K10" s="40">
        <f>IF($A10="","",IF(J10="Ja",I10,0))</f>
        <v/>
      </c>
      <c r="L10" s="2" t="inlineStr">
        <is>
          <t>Ja</t>
        </is>
      </c>
      <c r="M10" s="3" t="inlineStr">
        <is>
          <t>Vertragliche Regelung geprüft.</t>
        </is>
      </c>
      <c r="N10" s="8">
        <f>IF($B10="","",IFERROR(VLOOKUP(B10,'Abrechnungen'!$A$2:$W$101,2,FALSE),""))</f>
        <v/>
      </c>
    </row>
    <row r="11">
      <c r="A11" s="2" t="inlineStr">
        <is>
          <t>KP-2026-010</t>
        </is>
      </c>
      <c r="B11" s="2" t="inlineStr">
        <is>
          <t>KA-2026-010</t>
        </is>
      </c>
      <c r="C11" s="3" t="inlineStr">
        <is>
          <t>Betriebskostennachzahlung</t>
        </is>
      </c>
      <c r="D11" s="3" t="inlineStr">
        <is>
          <t>Ausstehende Betriebskostenabrechnung als vorläufiger Einbehalt</t>
        </is>
      </c>
      <c r="E11" s="37" t="n">
        <v>46270</v>
      </c>
      <c r="F11" s="3" t="inlineStr">
        <is>
          <t>Hausverwaltung Lister Meile GmbH</t>
        </is>
      </c>
      <c r="G11" s="39" t="n">
        <v>300</v>
      </c>
      <c r="H11" s="39" t="n">
        <v>0</v>
      </c>
      <c r="I11" s="43">
        <f>IF($A11="","",G11+H11)</f>
        <v/>
      </c>
      <c r="J11" s="2" t="inlineStr">
        <is>
          <t>Ja</t>
        </is>
      </c>
      <c r="K11" s="43">
        <f>IF($A11="","",IF(J11="Ja",I11,0))</f>
        <v/>
      </c>
      <c r="L11" s="2" t="inlineStr">
        <is>
          <t>Nein</t>
        </is>
      </c>
      <c r="M11" s="3" t="inlineStr">
        <is>
          <t>Vorläufig bis zur abschließenden Abrechnung.</t>
        </is>
      </c>
      <c r="N11" s="12">
        <f>IF($B11="","",IFERROR(VLOOKUP(B11,'Abrechnungen'!$A$2:$W$101,2,FALSE),""))</f>
        <v/>
      </c>
    </row>
    <row r="12">
      <c r="A12" s="2" t="n"/>
      <c r="B12" s="2" t="n"/>
      <c r="C12" s="3" t="n"/>
      <c r="D12" s="3" t="n"/>
      <c r="E12" s="37" t="n"/>
      <c r="F12" s="3" t="n"/>
      <c r="G12" s="39" t="n"/>
      <c r="H12" s="39" t="n"/>
      <c r="I12" s="40">
        <f>IF($A12="","",G12+H12)</f>
        <v/>
      </c>
      <c r="J12" s="2" t="n"/>
      <c r="K12" s="40">
        <f>IF($A12="","",IF(J12="Ja",I12,0))</f>
        <v/>
      </c>
      <c r="L12" s="2" t="n"/>
      <c r="M12" s="3" t="n"/>
      <c r="N12" s="8">
        <f>IF($B12="","",IFERROR(VLOOKUP(B12,'Abrechnungen'!$A$2:$W$101,2,FALSE),""))</f>
        <v/>
      </c>
    </row>
    <row r="13">
      <c r="A13" s="2" t="n"/>
      <c r="B13" s="2" t="n"/>
      <c r="C13" s="3" t="n"/>
      <c r="D13" s="3" t="n"/>
      <c r="E13" s="37" t="n"/>
      <c r="F13" s="3" t="n"/>
      <c r="G13" s="39" t="n"/>
      <c r="H13" s="39" t="n"/>
      <c r="I13" s="43">
        <f>IF($A13="","",G13+H13)</f>
        <v/>
      </c>
      <c r="J13" s="2" t="n"/>
      <c r="K13" s="43">
        <f>IF($A13="","",IF(J13="Ja",I13,0))</f>
        <v/>
      </c>
      <c r="L13" s="2" t="n"/>
      <c r="M13" s="3" t="n"/>
      <c r="N13" s="12">
        <f>IF($B13="","",IFERROR(VLOOKUP(B13,'Abrechnungen'!$A$2:$W$101,2,FALSE),""))</f>
        <v/>
      </c>
    </row>
    <row r="14">
      <c r="A14" s="2" t="n"/>
      <c r="B14" s="2" t="n"/>
      <c r="C14" s="3" t="n"/>
      <c r="D14" s="3" t="n"/>
      <c r="E14" s="37" t="n"/>
      <c r="F14" s="3" t="n"/>
      <c r="G14" s="39" t="n"/>
      <c r="H14" s="39" t="n"/>
      <c r="I14" s="40">
        <f>IF($A14="","",G14+H14)</f>
        <v/>
      </c>
      <c r="J14" s="2" t="n"/>
      <c r="K14" s="40">
        <f>IF($A14="","",IF(J14="Ja",I14,0))</f>
        <v/>
      </c>
      <c r="L14" s="2" t="n"/>
      <c r="M14" s="3" t="n"/>
      <c r="N14" s="8">
        <f>IF($B14="","",IFERROR(VLOOKUP(B14,'Abrechnungen'!$A$2:$W$101,2,FALSE),""))</f>
        <v/>
      </c>
    </row>
    <row r="15">
      <c r="A15" s="2" t="n"/>
      <c r="B15" s="2" t="n"/>
      <c r="C15" s="3" t="n"/>
      <c r="D15" s="3" t="n"/>
      <c r="E15" s="37" t="n"/>
      <c r="F15" s="3" t="n"/>
      <c r="G15" s="39" t="n"/>
      <c r="H15" s="39" t="n"/>
      <c r="I15" s="43">
        <f>IF($A15="","",G15+H15)</f>
        <v/>
      </c>
      <c r="J15" s="2" t="n"/>
      <c r="K15" s="43">
        <f>IF($A15="","",IF(J15="Ja",I15,0))</f>
        <v/>
      </c>
      <c r="L15" s="2" t="n"/>
      <c r="M15" s="3" t="n"/>
      <c r="N15" s="12">
        <f>IF($B15="","",IFERROR(VLOOKUP(B15,'Abrechnungen'!$A$2:$W$101,2,FALSE),""))</f>
        <v/>
      </c>
    </row>
    <row r="16">
      <c r="A16" s="2" t="n"/>
      <c r="B16" s="2" t="n"/>
      <c r="C16" s="3" t="n"/>
      <c r="D16" s="3" t="n"/>
      <c r="E16" s="37" t="n"/>
      <c r="F16" s="3" t="n"/>
      <c r="G16" s="39" t="n"/>
      <c r="H16" s="39" t="n"/>
      <c r="I16" s="40">
        <f>IF($A16="","",G16+H16)</f>
        <v/>
      </c>
      <c r="J16" s="2" t="n"/>
      <c r="K16" s="40">
        <f>IF($A16="","",IF(J16="Ja",I16,0))</f>
        <v/>
      </c>
      <c r="L16" s="2" t="n"/>
      <c r="M16" s="3" t="n"/>
      <c r="N16" s="8">
        <f>IF($B16="","",IFERROR(VLOOKUP(B16,'Abrechnungen'!$A$2:$W$101,2,FALSE),""))</f>
        <v/>
      </c>
    </row>
    <row r="17">
      <c r="A17" s="2" t="n"/>
      <c r="B17" s="2" t="n"/>
      <c r="C17" s="3" t="n"/>
      <c r="D17" s="3" t="n"/>
      <c r="E17" s="37" t="n"/>
      <c r="F17" s="3" t="n"/>
      <c r="G17" s="39" t="n"/>
      <c r="H17" s="39" t="n"/>
      <c r="I17" s="43">
        <f>IF($A17="","",G17+H17)</f>
        <v/>
      </c>
      <c r="J17" s="2" t="n"/>
      <c r="K17" s="43">
        <f>IF($A17="","",IF(J17="Ja",I17,0))</f>
        <v/>
      </c>
      <c r="L17" s="2" t="n"/>
      <c r="M17" s="3" t="n"/>
      <c r="N17" s="12">
        <f>IF($B17="","",IFERROR(VLOOKUP(B17,'Abrechnungen'!$A$2:$W$101,2,FALSE),""))</f>
        <v/>
      </c>
    </row>
    <row r="18">
      <c r="A18" s="2" t="n"/>
      <c r="B18" s="2" t="n"/>
      <c r="C18" s="3" t="n"/>
      <c r="D18" s="3" t="n"/>
      <c r="E18" s="37" t="n"/>
      <c r="F18" s="3" t="n"/>
      <c r="G18" s="39" t="n"/>
      <c r="H18" s="39" t="n"/>
      <c r="I18" s="40">
        <f>IF($A18="","",G18+H18)</f>
        <v/>
      </c>
      <c r="J18" s="2" t="n"/>
      <c r="K18" s="40">
        <f>IF($A18="","",IF(J18="Ja",I18,0))</f>
        <v/>
      </c>
      <c r="L18" s="2" t="n"/>
      <c r="M18" s="3" t="n"/>
      <c r="N18" s="8">
        <f>IF($B18="","",IFERROR(VLOOKUP(B18,'Abrechnungen'!$A$2:$W$101,2,FALSE),""))</f>
        <v/>
      </c>
    </row>
    <row r="19">
      <c r="A19" s="2" t="n"/>
      <c r="B19" s="2" t="n"/>
      <c r="C19" s="3" t="n"/>
      <c r="D19" s="3" t="n"/>
      <c r="E19" s="37" t="n"/>
      <c r="F19" s="3" t="n"/>
      <c r="G19" s="39" t="n"/>
      <c r="H19" s="39" t="n"/>
      <c r="I19" s="43">
        <f>IF($A19="","",G19+H19)</f>
        <v/>
      </c>
      <c r="J19" s="2" t="n"/>
      <c r="K19" s="43">
        <f>IF($A19="","",IF(J19="Ja",I19,0))</f>
        <v/>
      </c>
      <c r="L19" s="2" t="n"/>
      <c r="M19" s="3" t="n"/>
      <c r="N19" s="12">
        <f>IF($B19="","",IFERROR(VLOOKUP(B19,'Abrechnungen'!$A$2:$W$101,2,FALSE),""))</f>
        <v/>
      </c>
    </row>
    <row r="20">
      <c r="A20" s="2" t="n"/>
      <c r="B20" s="2" t="n"/>
      <c r="C20" s="3" t="n"/>
      <c r="D20" s="3" t="n"/>
      <c r="E20" s="37" t="n"/>
      <c r="F20" s="3" t="n"/>
      <c r="G20" s="39" t="n"/>
      <c r="H20" s="39" t="n"/>
      <c r="I20" s="40">
        <f>IF($A20="","",G20+H20)</f>
        <v/>
      </c>
      <c r="J20" s="2" t="n"/>
      <c r="K20" s="40">
        <f>IF($A20="","",IF(J20="Ja",I20,0))</f>
        <v/>
      </c>
      <c r="L20" s="2" t="n"/>
      <c r="M20" s="3" t="n"/>
      <c r="N20" s="8">
        <f>IF($B20="","",IFERROR(VLOOKUP(B20,'Abrechnungen'!$A$2:$W$101,2,FALSE),""))</f>
        <v/>
      </c>
    </row>
    <row r="21">
      <c r="A21" s="2" t="n"/>
      <c r="B21" s="2" t="n"/>
      <c r="C21" s="3" t="n"/>
      <c r="D21" s="3" t="n"/>
      <c r="E21" s="37" t="n"/>
      <c r="F21" s="3" t="n"/>
      <c r="G21" s="39" t="n"/>
      <c r="H21" s="39" t="n"/>
      <c r="I21" s="43">
        <f>IF($A21="","",G21+H21)</f>
        <v/>
      </c>
      <c r="J21" s="2" t="n"/>
      <c r="K21" s="43">
        <f>IF($A21="","",IF(J21="Ja",I21,0))</f>
        <v/>
      </c>
      <c r="L21" s="2" t="n"/>
      <c r="M21" s="3" t="n"/>
      <c r="N21" s="12">
        <f>IF($B21="","",IFERROR(VLOOKUP(B21,'Abrechnungen'!$A$2:$W$101,2,FALSE),""))</f>
        <v/>
      </c>
    </row>
    <row r="22">
      <c r="A22" s="2" t="n"/>
      <c r="B22" s="2" t="n"/>
      <c r="C22" s="3" t="n"/>
      <c r="D22" s="3" t="n"/>
      <c r="E22" s="37" t="n"/>
      <c r="F22" s="3" t="n"/>
      <c r="G22" s="39" t="n"/>
      <c r="H22" s="39" t="n"/>
      <c r="I22" s="40">
        <f>IF($A22="","",G22+H22)</f>
        <v/>
      </c>
      <c r="J22" s="2" t="n"/>
      <c r="K22" s="40">
        <f>IF($A22="","",IF(J22="Ja",I22,0))</f>
        <v/>
      </c>
      <c r="L22" s="2" t="n"/>
      <c r="M22" s="3" t="n"/>
      <c r="N22" s="8">
        <f>IF($B22="","",IFERROR(VLOOKUP(B22,'Abrechnungen'!$A$2:$W$101,2,FALSE),""))</f>
        <v/>
      </c>
    </row>
    <row r="23">
      <c r="A23" s="2" t="n"/>
      <c r="B23" s="2" t="n"/>
      <c r="C23" s="3" t="n"/>
      <c r="D23" s="3" t="n"/>
      <c r="E23" s="37" t="n"/>
      <c r="F23" s="3" t="n"/>
      <c r="G23" s="39" t="n"/>
      <c r="H23" s="39" t="n"/>
      <c r="I23" s="43">
        <f>IF($A23="","",G23+H23)</f>
        <v/>
      </c>
      <c r="J23" s="2" t="n"/>
      <c r="K23" s="43">
        <f>IF($A23="","",IF(J23="Ja",I23,0))</f>
        <v/>
      </c>
      <c r="L23" s="2" t="n"/>
      <c r="M23" s="3" t="n"/>
      <c r="N23" s="12">
        <f>IF($B23="","",IFERROR(VLOOKUP(B23,'Abrechnungen'!$A$2:$W$101,2,FALSE),""))</f>
        <v/>
      </c>
    </row>
    <row r="24">
      <c r="A24" s="2" t="n"/>
      <c r="B24" s="2" t="n"/>
      <c r="C24" s="3" t="n"/>
      <c r="D24" s="3" t="n"/>
      <c r="E24" s="37" t="n"/>
      <c r="F24" s="3" t="n"/>
      <c r="G24" s="39" t="n"/>
      <c r="H24" s="39" t="n"/>
      <c r="I24" s="40">
        <f>IF($A24="","",G24+H24)</f>
        <v/>
      </c>
      <c r="J24" s="2" t="n"/>
      <c r="K24" s="40">
        <f>IF($A24="","",IF(J24="Ja",I24,0))</f>
        <v/>
      </c>
      <c r="L24" s="2" t="n"/>
      <c r="M24" s="3" t="n"/>
      <c r="N24" s="8">
        <f>IF($B24="","",IFERROR(VLOOKUP(B24,'Abrechnungen'!$A$2:$W$101,2,FALSE),""))</f>
        <v/>
      </c>
    </row>
    <row r="25">
      <c r="A25" s="2" t="n"/>
      <c r="B25" s="2" t="n"/>
      <c r="C25" s="3" t="n"/>
      <c r="D25" s="3" t="n"/>
      <c r="E25" s="37" t="n"/>
      <c r="F25" s="3" t="n"/>
      <c r="G25" s="39" t="n"/>
      <c r="H25" s="39" t="n"/>
      <c r="I25" s="43">
        <f>IF($A25="","",G25+H25)</f>
        <v/>
      </c>
      <c r="J25" s="2" t="n"/>
      <c r="K25" s="43">
        <f>IF($A25="","",IF(J25="Ja",I25,0))</f>
        <v/>
      </c>
      <c r="L25" s="2" t="n"/>
      <c r="M25" s="3" t="n"/>
      <c r="N25" s="12">
        <f>IF($B25="","",IFERROR(VLOOKUP(B25,'Abrechnungen'!$A$2:$W$101,2,FALSE),""))</f>
        <v/>
      </c>
    </row>
    <row r="26">
      <c r="A26" s="2" t="n"/>
      <c r="B26" s="2" t="n"/>
      <c r="C26" s="3" t="n"/>
      <c r="D26" s="3" t="n"/>
      <c r="E26" s="37" t="n"/>
      <c r="F26" s="3" t="n"/>
      <c r="G26" s="39" t="n"/>
      <c r="H26" s="39" t="n"/>
      <c r="I26" s="40">
        <f>IF($A26="","",G26+H26)</f>
        <v/>
      </c>
      <c r="J26" s="2" t="n"/>
      <c r="K26" s="40">
        <f>IF($A26="","",IF(J26="Ja",I26,0))</f>
        <v/>
      </c>
      <c r="L26" s="2" t="n"/>
      <c r="M26" s="3" t="n"/>
      <c r="N26" s="8">
        <f>IF($B26="","",IFERROR(VLOOKUP(B26,'Abrechnungen'!$A$2:$W$101,2,FALSE),""))</f>
        <v/>
      </c>
    </row>
    <row r="27">
      <c r="A27" s="2" t="n"/>
      <c r="B27" s="2" t="n"/>
      <c r="C27" s="3" t="n"/>
      <c r="D27" s="3" t="n"/>
      <c r="E27" s="37" t="n"/>
      <c r="F27" s="3" t="n"/>
      <c r="G27" s="39" t="n"/>
      <c r="H27" s="39" t="n"/>
      <c r="I27" s="43">
        <f>IF($A27="","",G27+H27)</f>
        <v/>
      </c>
      <c r="J27" s="2" t="n"/>
      <c r="K27" s="43">
        <f>IF($A27="","",IF(J27="Ja",I27,0))</f>
        <v/>
      </c>
      <c r="L27" s="2" t="n"/>
      <c r="M27" s="3" t="n"/>
      <c r="N27" s="12">
        <f>IF($B27="","",IFERROR(VLOOKUP(B27,'Abrechnungen'!$A$2:$W$101,2,FALSE),""))</f>
        <v/>
      </c>
    </row>
    <row r="28">
      <c r="A28" s="2" t="n"/>
      <c r="B28" s="2" t="n"/>
      <c r="C28" s="3" t="n"/>
      <c r="D28" s="3" t="n"/>
      <c r="E28" s="37" t="n"/>
      <c r="F28" s="3" t="n"/>
      <c r="G28" s="39" t="n"/>
      <c r="H28" s="39" t="n"/>
      <c r="I28" s="40">
        <f>IF($A28="","",G28+H28)</f>
        <v/>
      </c>
      <c r="J28" s="2" t="n"/>
      <c r="K28" s="40">
        <f>IF($A28="","",IF(J28="Ja",I28,0))</f>
        <v/>
      </c>
      <c r="L28" s="2" t="n"/>
      <c r="M28" s="3" t="n"/>
      <c r="N28" s="8">
        <f>IF($B28="","",IFERROR(VLOOKUP(B28,'Abrechnungen'!$A$2:$W$101,2,FALSE),""))</f>
        <v/>
      </c>
    </row>
    <row r="29">
      <c r="A29" s="2" t="n"/>
      <c r="B29" s="2" t="n"/>
      <c r="C29" s="3" t="n"/>
      <c r="D29" s="3" t="n"/>
      <c r="E29" s="37" t="n"/>
      <c r="F29" s="3" t="n"/>
      <c r="G29" s="39" t="n"/>
      <c r="H29" s="39" t="n"/>
      <c r="I29" s="43">
        <f>IF($A29="","",G29+H29)</f>
        <v/>
      </c>
      <c r="J29" s="2" t="n"/>
      <c r="K29" s="43">
        <f>IF($A29="","",IF(J29="Ja",I29,0))</f>
        <v/>
      </c>
      <c r="L29" s="2" t="n"/>
      <c r="M29" s="3" t="n"/>
      <c r="N29" s="12">
        <f>IF($B29="","",IFERROR(VLOOKUP(B29,'Abrechnungen'!$A$2:$W$101,2,FALSE),""))</f>
        <v/>
      </c>
    </row>
    <row r="30">
      <c r="A30" s="2" t="n"/>
      <c r="B30" s="2" t="n"/>
      <c r="C30" s="3" t="n"/>
      <c r="D30" s="3" t="n"/>
      <c r="E30" s="37" t="n"/>
      <c r="F30" s="3" t="n"/>
      <c r="G30" s="39" t="n"/>
      <c r="H30" s="39" t="n"/>
      <c r="I30" s="40">
        <f>IF($A30="","",G30+H30)</f>
        <v/>
      </c>
      <c r="J30" s="2" t="n"/>
      <c r="K30" s="40">
        <f>IF($A30="","",IF(J30="Ja",I30,0))</f>
        <v/>
      </c>
      <c r="L30" s="2" t="n"/>
      <c r="M30" s="3" t="n"/>
      <c r="N30" s="8">
        <f>IF($B30="","",IFERROR(VLOOKUP(B30,'Abrechnungen'!$A$2:$W$101,2,FALSE),""))</f>
        <v/>
      </c>
    </row>
    <row r="31">
      <c r="A31" s="2" t="n"/>
      <c r="B31" s="2" t="n"/>
      <c r="C31" s="3" t="n"/>
      <c r="D31" s="3" t="n"/>
      <c r="E31" s="37" t="n"/>
      <c r="F31" s="3" t="n"/>
      <c r="G31" s="39" t="n"/>
      <c r="H31" s="39" t="n"/>
      <c r="I31" s="43">
        <f>IF($A31="","",G31+H31)</f>
        <v/>
      </c>
      <c r="J31" s="2" t="n"/>
      <c r="K31" s="43">
        <f>IF($A31="","",IF(J31="Ja",I31,0))</f>
        <v/>
      </c>
      <c r="L31" s="2" t="n"/>
      <c r="M31" s="3" t="n"/>
      <c r="N31" s="12">
        <f>IF($B31="","",IFERROR(VLOOKUP(B31,'Abrechnungen'!$A$2:$W$101,2,FALSE),""))</f>
        <v/>
      </c>
    </row>
    <row r="32">
      <c r="A32" s="2" t="n"/>
      <c r="B32" s="2" t="n"/>
      <c r="C32" s="3" t="n"/>
      <c r="D32" s="3" t="n"/>
      <c r="E32" s="37" t="n"/>
      <c r="F32" s="3" t="n"/>
      <c r="G32" s="39" t="n"/>
      <c r="H32" s="39" t="n"/>
      <c r="I32" s="40">
        <f>IF($A32="","",G32+H32)</f>
        <v/>
      </c>
      <c r="J32" s="2" t="n"/>
      <c r="K32" s="40">
        <f>IF($A32="","",IF(J32="Ja",I32,0))</f>
        <v/>
      </c>
      <c r="L32" s="2" t="n"/>
      <c r="M32" s="3" t="n"/>
      <c r="N32" s="8">
        <f>IF($B32="","",IFERROR(VLOOKUP(B32,'Abrechnungen'!$A$2:$W$101,2,FALSE),""))</f>
        <v/>
      </c>
    </row>
    <row r="33">
      <c r="A33" s="2" t="n"/>
      <c r="B33" s="2" t="n"/>
      <c r="C33" s="3" t="n"/>
      <c r="D33" s="3" t="n"/>
      <c r="E33" s="37" t="n"/>
      <c r="F33" s="3" t="n"/>
      <c r="G33" s="39" t="n"/>
      <c r="H33" s="39" t="n"/>
      <c r="I33" s="43">
        <f>IF($A33="","",G33+H33)</f>
        <v/>
      </c>
      <c r="J33" s="2" t="n"/>
      <c r="K33" s="43">
        <f>IF($A33="","",IF(J33="Ja",I33,0))</f>
        <v/>
      </c>
      <c r="L33" s="2" t="n"/>
      <c r="M33" s="3" t="n"/>
      <c r="N33" s="12">
        <f>IF($B33="","",IFERROR(VLOOKUP(B33,'Abrechnungen'!$A$2:$W$101,2,FALSE),""))</f>
        <v/>
      </c>
    </row>
    <row r="34">
      <c r="A34" s="2" t="n"/>
      <c r="B34" s="2" t="n"/>
      <c r="C34" s="3" t="n"/>
      <c r="D34" s="3" t="n"/>
      <c r="E34" s="37" t="n"/>
      <c r="F34" s="3" t="n"/>
      <c r="G34" s="39" t="n"/>
      <c r="H34" s="39" t="n"/>
      <c r="I34" s="40">
        <f>IF($A34="","",G34+H34)</f>
        <v/>
      </c>
      <c r="J34" s="2" t="n"/>
      <c r="K34" s="40">
        <f>IF($A34="","",IF(J34="Ja",I34,0))</f>
        <v/>
      </c>
      <c r="L34" s="2" t="n"/>
      <c r="M34" s="3" t="n"/>
      <c r="N34" s="8">
        <f>IF($B34="","",IFERROR(VLOOKUP(B34,'Abrechnungen'!$A$2:$W$101,2,FALSE),""))</f>
        <v/>
      </c>
    </row>
    <row r="35">
      <c r="A35" s="2" t="n"/>
      <c r="B35" s="2" t="n"/>
      <c r="C35" s="3" t="n"/>
      <c r="D35" s="3" t="n"/>
      <c r="E35" s="37" t="n"/>
      <c r="F35" s="3" t="n"/>
      <c r="G35" s="39" t="n"/>
      <c r="H35" s="39" t="n"/>
      <c r="I35" s="43">
        <f>IF($A35="","",G35+H35)</f>
        <v/>
      </c>
      <c r="J35" s="2" t="n"/>
      <c r="K35" s="43">
        <f>IF($A35="","",IF(J35="Ja",I35,0))</f>
        <v/>
      </c>
      <c r="L35" s="2" t="n"/>
      <c r="M35" s="3" t="n"/>
      <c r="N35" s="12">
        <f>IF($B35="","",IFERROR(VLOOKUP(B35,'Abrechnungen'!$A$2:$W$101,2,FALSE),""))</f>
        <v/>
      </c>
    </row>
    <row r="36">
      <c r="A36" s="2" t="n"/>
      <c r="B36" s="2" t="n"/>
      <c r="C36" s="3" t="n"/>
      <c r="D36" s="3" t="n"/>
      <c r="E36" s="37" t="n"/>
      <c r="F36" s="3" t="n"/>
      <c r="G36" s="39" t="n"/>
      <c r="H36" s="39" t="n"/>
      <c r="I36" s="40">
        <f>IF($A36="","",G36+H36)</f>
        <v/>
      </c>
      <c r="J36" s="2" t="n"/>
      <c r="K36" s="40">
        <f>IF($A36="","",IF(J36="Ja",I36,0))</f>
        <v/>
      </c>
      <c r="L36" s="2" t="n"/>
      <c r="M36" s="3" t="n"/>
      <c r="N36" s="8">
        <f>IF($B36="","",IFERROR(VLOOKUP(B36,'Abrechnungen'!$A$2:$W$101,2,FALSE),""))</f>
        <v/>
      </c>
    </row>
    <row r="37">
      <c r="A37" s="2" t="n"/>
      <c r="B37" s="2" t="n"/>
      <c r="C37" s="3" t="n"/>
      <c r="D37" s="3" t="n"/>
      <c r="E37" s="37" t="n"/>
      <c r="F37" s="3" t="n"/>
      <c r="G37" s="39" t="n"/>
      <c r="H37" s="39" t="n"/>
      <c r="I37" s="43">
        <f>IF($A37="","",G37+H37)</f>
        <v/>
      </c>
      <c r="J37" s="2" t="n"/>
      <c r="K37" s="43">
        <f>IF($A37="","",IF(J37="Ja",I37,0))</f>
        <v/>
      </c>
      <c r="L37" s="2" t="n"/>
      <c r="M37" s="3" t="n"/>
      <c r="N37" s="12">
        <f>IF($B37="","",IFERROR(VLOOKUP(B37,'Abrechnungen'!$A$2:$W$101,2,FALSE),""))</f>
        <v/>
      </c>
    </row>
    <row r="38">
      <c r="A38" s="2" t="n"/>
      <c r="B38" s="2" t="n"/>
      <c r="C38" s="3" t="n"/>
      <c r="D38" s="3" t="n"/>
      <c r="E38" s="37" t="n"/>
      <c r="F38" s="3" t="n"/>
      <c r="G38" s="39" t="n"/>
      <c r="H38" s="39" t="n"/>
      <c r="I38" s="40">
        <f>IF($A38="","",G38+H38)</f>
        <v/>
      </c>
      <c r="J38" s="2" t="n"/>
      <c r="K38" s="40">
        <f>IF($A38="","",IF(J38="Ja",I38,0))</f>
        <v/>
      </c>
      <c r="L38" s="2" t="n"/>
      <c r="M38" s="3" t="n"/>
      <c r="N38" s="8">
        <f>IF($B38="","",IFERROR(VLOOKUP(B38,'Abrechnungen'!$A$2:$W$101,2,FALSE),""))</f>
        <v/>
      </c>
    </row>
    <row r="39">
      <c r="A39" s="2" t="n"/>
      <c r="B39" s="2" t="n"/>
      <c r="C39" s="3" t="n"/>
      <c r="D39" s="3" t="n"/>
      <c r="E39" s="37" t="n"/>
      <c r="F39" s="3" t="n"/>
      <c r="G39" s="39" t="n"/>
      <c r="H39" s="39" t="n"/>
      <c r="I39" s="43">
        <f>IF($A39="","",G39+H39)</f>
        <v/>
      </c>
      <c r="J39" s="2" t="n"/>
      <c r="K39" s="43">
        <f>IF($A39="","",IF(J39="Ja",I39,0))</f>
        <v/>
      </c>
      <c r="L39" s="2" t="n"/>
      <c r="M39" s="3" t="n"/>
      <c r="N39" s="12">
        <f>IF($B39="","",IFERROR(VLOOKUP(B39,'Abrechnungen'!$A$2:$W$101,2,FALSE),""))</f>
        <v/>
      </c>
    </row>
    <row r="40">
      <c r="A40" s="2" t="n"/>
      <c r="B40" s="2" t="n"/>
      <c r="C40" s="3" t="n"/>
      <c r="D40" s="3" t="n"/>
      <c r="E40" s="37" t="n"/>
      <c r="F40" s="3" t="n"/>
      <c r="G40" s="39" t="n"/>
      <c r="H40" s="39" t="n"/>
      <c r="I40" s="40">
        <f>IF($A40="","",G40+H40)</f>
        <v/>
      </c>
      <c r="J40" s="2" t="n"/>
      <c r="K40" s="40">
        <f>IF($A40="","",IF(J40="Ja",I40,0))</f>
        <v/>
      </c>
      <c r="L40" s="2" t="n"/>
      <c r="M40" s="3" t="n"/>
      <c r="N40" s="8">
        <f>IF($B40="","",IFERROR(VLOOKUP(B40,'Abrechnungen'!$A$2:$W$101,2,FALSE),""))</f>
        <v/>
      </c>
    </row>
    <row r="41">
      <c r="A41" s="2" t="n"/>
      <c r="B41" s="2" t="n"/>
      <c r="C41" s="3" t="n"/>
      <c r="D41" s="3" t="n"/>
      <c r="E41" s="37" t="n"/>
      <c r="F41" s="3" t="n"/>
      <c r="G41" s="39" t="n"/>
      <c r="H41" s="39" t="n"/>
      <c r="I41" s="43">
        <f>IF($A41="","",G41+H41)</f>
        <v/>
      </c>
      <c r="J41" s="2" t="n"/>
      <c r="K41" s="43">
        <f>IF($A41="","",IF(J41="Ja",I41,0))</f>
        <v/>
      </c>
      <c r="L41" s="2" t="n"/>
      <c r="M41" s="3" t="n"/>
      <c r="N41" s="12">
        <f>IF($B41="","",IFERROR(VLOOKUP(B41,'Abrechnungen'!$A$2:$W$101,2,FALSE),""))</f>
        <v/>
      </c>
    </row>
    <row r="42">
      <c r="A42" s="2" t="n"/>
      <c r="B42" s="2" t="n"/>
      <c r="C42" s="3" t="n"/>
      <c r="D42" s="3" t="n"/>
      <c r="E42" s="37" t="n"/>
      <c r="F42" s="3" t="n"/>
      <c r="G42" s="39" t="n"/>
      <c r="H42" s="39" t="n"/>
      <c r="I42" s="40">
        <f>IF($A42="","",G42+H42)</f>
        <v/>
      </c>
      <c r="J42" s="2" t="n"/>
      <c r="K42" s="40">
        <f>IF($A42="","",IF(J42="Ja",I42,0))</f>
        <v/>
      </c>
      <c r="L42" s="2" t="n"/>
      <c r="M42" s="3" t="n"/>
      <c r="N42" s="8">
        <f>IF($B42="","",IFERROR(VLOOKUP(B42,'Abrechnungen'!$A$2:$W$101,2,FALSE),""))</f>
        <v/>
      </c>
    </row>
    <row r="43">
      <c r="A43" s="2" t="n"/>
      <c r="B43" s="2" t="n"/>
      <c r="C43" s="3" t="n"/>
      <c r="D43" s="3" t="n"/>
      <c r="E43" s="37" t="n"/>
      <c r="F43" s="3" t="n"/>
      <c r="G43" s="39" t="n"/>
      <c r="H43" s="39" t="n"/>
      <c r="I43" s="43">
        <f>IF($A43="","",G43+H43)</f>
        <v/>
      </c>
      <c r="J43" s="2" t="n"/>
      <c r="K43" s="43">
        <f>IF($A43="","",IF(J43="Ja",I43,0))</f>
        <v/>
      </c>
      <c r="L43" s="2" t="n"/>
      <c r="M43" s="3" t="n"/>
      <c r="N43" s="12">
        <f>IF($B43="","",IFERROR(VLOOKUP(B43,'Abrechnungen'!$A$2:$W$101,2,FALSE),""))</f>
        <v/>
      </c>
    </row>
    <row r="44">
      <c r="A44" s="2" t="n"/>
      <c r="B44" s="2" t="n"/>
      <c r="C44" s="3" t="n"/>
      <c r="D44" s="3" t="n"/>
      <c r="E44" s="37" t="n"/>
      <c r="F44" s="3" t="n"/>
      <c r="G44" s="39" t="n"/>
      <c r="H44" s="39" t="n"/>
      <c r="I44" s="40">
        <f>IF($A44="","",G44+H44)</f>
        <v/>
      </c>
      <c r="J44" s="2" t="n"/>
      <c r="K44" s="40">
        <f>IF($A44="","",IF(J44="Ja",I44,0))</f>
        <v/>
      </c>
      <c r="L44" s="2" t="n"/>
      <c r="M44" s="3" t="n"/>
      <c r="N44" s="8">
        <f>IF($B44="","",IFERROR(VLOOKUP(B44,'Abrechnungen'!$A$2:$W$101,2,FALSE),""))</f>
        <v/>
      </c>
    </row>
    <row r="45">
      <c r="A45" s="2" t="n"/>
      <c r="B45" s="2" t="n"/>
      <c r="C45" s="3" t="n"/>
      <c r="D45" s="3" t="n"/>
      <c r="E45" s="37" t="n"/>
      <c r="F45" s="3" t="n"/>
      <c r="G45" s="39" t="n"/>
      <c r="H45" s="39" t="n"/>
      <c r="I45" s="43">
        <f>IF($A45="","",G45+H45)</f>
        <v/>
      </c>
      <c r="J45" s="2" t="n"/>
      <c r="K45" s="43">
        <f>IF($A45="","",IF(J45="Ja",I45,0))</f>
        <v/>
      </c>
      <c r="L45" s="2" t="n"/>
      <c r="M45" s="3" t="n"/>
      <c r="N45" s="12">
        <f>IF($B45="","",IFERROR(VLOOKUP(B45,'Abrechnungen'!$A$2:$W$101,2,FALSE),""))</f>
        <v/>
      </c>
    </row>
    <row r="46">
      <c r="A46" s="2" t="n"/>
      <c r="B46" s="2" t="n"/>
      <c r="C46" s="3" t="n"/>
      <c r="D46" s="3" t="n"/>
      <c r="E46" s="37" t="n"/>
      <c r="F46" s="3" t="n"/>
      <c r="G46" s="39" t="n"/>
      <c r="H46" s="39" t="n"/>
      <c r="I46" s="40">
        <f>IF($A46="","",G46+H46)</f>
        <v/>
      </c>
      <c r="J46" s="2" t="n"/>
      <c r="K46" s="40">
        <f>IF($A46="","",IF(J46="Ja",I46,0))</f>
        <v/>
      </c>
      <c r="L46" s="2" t="n"/>
      <c r="M46" s="3" t="n"/>
      <c r="N46" s="8">
        <f>IF($B46="","",IFERROR(VLOOKUP(B46,'Abrechnungen'!$A$2:$W$101,2,FALSE),""))</f>
        <v/>
      </c>
    </row>
    <row r="47">
      <c r="A47" s="2" t="n"/>
      <c r="B47" s="2" t="n"/>
      <c r="C47" s="3" t="n"/>
      <c r="D47" s="3" t="n"/>
      <c r="E47" s="37" t="n"/>
      <c r="F47" s="3" t="n"/>
      <c r="G47" s="39" t="n"/>
      <c r="H47" s="39" t="n"/>
      <c r="I47" s="43">
        <f>IF($A47="","",G47+H47)</f>
        <v/>
      </c>
      <c r="J47" s="2" t="n"/>
      <c r="K47" s="43">
        <f>IF($A47="","",IF(J47="Ja",I47,0))</f>
        <v/>
      </c>
      <c r="L47" s="2" t="n"/>
      <c r="M47" s="3" t="n"/>
      <c r="N47" s="12">
        <f>IF($B47="","",IFERROR(VLOOKUP(B47,'Abrechnungen'!$A$2:$W$101,2,FALSE),""))</f>
        <v/>
      </c>
    </row>
    <row r="48">
      <c r="A48" s="2" t="n"/>
      <c r="B48" s="2" t="n"/>
      <c r="C48" s="3" t="n"/>
      <c r="D48" s="3" t="n"/>
      <c r="E48" s="37" t="n"/>
      <c r="F48" s="3" t="n"/>
      <c r="G48" s="39" t="n"/>
      <c r="H48" s="39" t="n"/>
      <c r="I48" s="40">
        <f>IF($A48="","",G48+H48)</f>
        <v/>
      </c>
      <c r="J48" s="2" t="n"/>
      <c r="K48" s="40">
        <f>IF($A48="","",IF(J48="Ja",I48,0))</f>
        <v/>
      </c>
      <c r="L48" s="2" t="n"/>
      <c r="M48" s="3" t="n"/>
      <c r="N48" s="8">
        <f>IF($B48="","",IFERROR(VLOOKUP(B48,'Abrechnungen'!$A$2:$W$101,2,FALSE),""))</f>
        <v/>
      </c>
    </row>
    <row r="49">
      <c r="A49" s="2" t="n"/>
      <c r="B49" s="2" t="n"/>
      <c r="C49" s="3" t="n"/>
      <c r="D49" s="3" t="n"/>
      <c r="E49" s="37" t="n"/>
      <c r="F49" s="3" t="n"/>
      <c r="G49" s="39" t="n"/>
      <c r="H49" s="39" t="n"/>
      <c r="I49" s="43">
        <f>IF($A49="","",G49+H49)</f>
        <v/>
      </c>
      <c r="J49" s="2" t="n"/>
      <c r="K49" s="43">
        <f>IF($A49="","",IF(J49="Ja",I49,0))</f>
        <v/>
      </c>
      <c r="L49" s="2" t="n"/>
      <c r="M49" s="3" t="n"/>
      <c r="N49" s="12">
        <f>IF($B49="","",IFERROR(VLOOKUP(B49,'Abrechnungen'!$A$2:$W$101,2,FALSE),""))</f>
        <v/>
      </c>
    </row>
    <row r="50">
      <c r="A50" s="2" t="n"/>
      <c r="B50" s="2" t="n"/>
      <c r="C50" s="3" t="n"/>
      <c r="D50" s="3" t="n"/>
      <c r="E50" s="37" t="n"/>
      <c r="F50" s="3" t="n"/>
      <c r="G50" s="39" t="n"/>
      <c r="H50" s="39" t="n"/>
      <c r="I50" s="40">
        <f>IF($A50="","",G50+H50)</f>
        <v/>
      </c>
      <c r="J50" s="2" t="n"/>
      <c r="K50" s="40">
        <f>IF($A50="","",IF(J50="Ja",I50,0))</f>
        <v/>
      </c>
      <c r="L50" s="2" t="n"/>
      <c r="M50" s="3" t="n"/>
      <c r="N50" s="8">
        <f>IF($B50="","",IFERROR(VLOOKUP(B50,'Abrechnungen'!$A$2:$W$101,2,FALSE),""))</f>
        <v/>
      </c>
    </row>
    <row r="51">
      <c r="A51" s="2" t="n"/>
      <c r="B51" s="2" t="n"/>
      <c r="C51" s="3" t="n"/>
      <c r="D51" s="3" t="n"/>
      <c r="E51" s="37" t="n"/>
      <c r="F51" s="3" t="n"/>
      <c r="G51" s="39" t="n"/>
      <c r="H51" s="39" t="n"/>
      <c r="I51" s="43">
        <f>IF($A51="","",G51+H51)</f>
        <v/>
      </c>
      <c r="J51" s="2" t="n"/>
      <c r="K51" s="43">
        <f>IF($A51="","",IF(J51="Ja",I51,0))</f>
        <v/>
      </c>
      <c r="L51" s="2" t="n"/>
      <c r="M51" s="3" t="n"/>
      <c r="N51" s="12">
        <f>IF($B51="","",IFERROR(VLOOKUP(B51,'Abrechnungen'!$A$2:$W$101,2,FALSE),""))</f>
        <v/>
      </c>
    </row>
    <row r="52">
      <c r="A52" s="2" t="n"/>
      <c r="B52" s="2" t="n"/>
      <c r="C52" s="3" t="n"/>
      <c r="D52" s="3" t="n"/>
      <c r="E52" s="37" t="n"/>
      <c r="F52" s="3" t="n"/>
      <c r="G52" s="39" t="n"/>
      <c r="H52" s="39" t="n"/>
      <c r="I52" s="40">
        <f>IF($A52="","",G52+H52)</f>
        <v/>
      </c>
      <c r="J52" s="2" t="n"/>
      <c r="K52" s="40">
        <f>IF($A52="","",IF(J52="Ja",I52,0))</f>
        <v/>
      </c>
      <c r="L52" s="2" t="n"/>
      <c r="M52" s="3" t="n"/>
      <c r="N52" s="8">
        <f>IF($B52="","",IFERROR(VLOOKUP(B52,'Abrechnungen'!$A$2:$W$101,2,FALSE),""))</f>
        <v/>
      </c>
    </row>
    <row r="53">
      <c r="A53" s="2" t="n"/>
      <c r="B53" s="2" t="n"/>
      <c r="C53" s="3" t="n"/>
      <c r="D53" s="3" t="n"/>
      <c r="E53" s="37" t="n"/>
      <c r="F53" s="3" t="n"/>
      <c r="G53" s="39" t="n"/>
      <c r="H53" s="39" t="n"/>
      <c r="I53" s="43">
        <f>IF($A53="","",G53+H53)</f>
        <v/>
      </c>
      <c r="J53" s="2" t="n"/>
      <c r="K53" s="43">
        <f>IF($A53="","",IF(J53="Ja",I53,0))</f>
        <v/>
      </c>
      <c r="L53" s="2" t="n"/>
      <c r="M53" s="3" t="n"/>
      <c r="N53" s="12">
        <f>IF($B53="","",IFERROR(VLOOKUP(B53,'Abrechnungen'!$A$2:$W$101,2,FALSE),""))</f>
        <v/>
      </c>
    </row>
    <row r="54">
      <c r="A54" s="2" t="n"/>
      <c r="B54" s="2" t="n"/>
      <c r="C54" s="3" t="n"/>
      <c r="D54" s="3" t="n"/>
      <c r="E54" s="37" t="n"/>
      <c r="F54" s="3" t="n"/>
      <c r="G54" s="39" t="n"/>
      <c r="H54" s="39" t="n"/>
      <c r="I54" s="40">
        <f>IF($A54="","",G54+H54)</f>
        <v/>
      </c>
      <c r="J54" s="2" t="n"/>
      <c r="K54" s="40">
        <f>IF($A54="","",IF(J54="Ja",I54,0))</f>
        <v/>
      </c>
      <c r="L54" s="2" t="n"/>
      <c r="M54" s="3" t="n"/>
      <c r="N54" s="8">
        <f>IF($B54="","",IFERROR(VLOOKUP(B54,'Abrechnungen'!$A$2:$W$101,2,FALSE),""))</f>
        <v/>
      </c>
    </row>
    <row r="55">
      <c r="A55" s="2" t="n"/>
      <c r="B55" s="2" t="n"/>
      <c r="C55" s="3" t="n"/>
      <c r="D55" s="3" t="n"/>
      <c r="E55" s="37" t="n"/>
      <c r="F55" s="3" t="n"/>
      <c r="G55" s="39" t="n"/>
      <c r="H55" s="39" t="n"/>
      <c r="I55" s="43">
        <f>IF($A55="","",G55+H55)</f>
        <v/>
      </c>
      <c r="J55" s="2" t="n"/>
      <c r="K55" s="43">
        <f>IF($A55="","",IF(J55="Ja",I55,0))</f>
        <v/>
      </c>
      <c r="L55" s="2" t="n"/>
      <c r="M55" s="3" t="n"/>
      <c r="N55" s="12">
        <f>IF($B55="","",IFERROR(VLOOKUP(B55,'Abrechnungen'!$A$2:$W$101,2,FALSE),""))</f>
        <v/>
      </c>
    </row>
    <row r="56">
      <c r="A56" s="2" t="n"/>
      <c r="B56" s="2" t="n"/>
      <c r="C56" s="3" t="n"/>
      <c r="D56" s="3" t="n"/>
      <c r="E56" s="37" t="n"/>
      <c r="F56" s="3" t="n"/>
      <c r="G56" s="39" t="n"/>
      <c r="H56" s="39" t="n"/>
      <c r="I56" s="40">
        <f>IF($A56="","",G56+H56)</f>
        <v/>
      </c>
      <c r="J56" s="2" t="n"/>
      <c r="K56" s="40">
        <f>IF($A56="","",IF(J56="Ja",I56,0))</f>
        <v/>
      </c>
      <c r="L56" s="2" t="n"/>
      <c r="M56" s="3" t="n"/>
      <c r="N56" s="8">
        <f>IF($B56="","",IFERROR(VLOOKUP(B56,'Abrechnungen'!$A$2:$W$101,2,FALSE),""))</f>
        <v/>
      </c>
    </row>
    <row r="57">
      <c r="A57" s="2" t="n"/>
      <c r="B57" s="2" t="n"/>
      <c r="C57" s="3" t="n"/>
      <c r="D57" s="3" t="n"/>
      <c r="E57" s="37" t="n"/>
      <c r="F57" s="3" t="n"/>
      <c r="G57" s="39" t="n"/>
      <c r="H57" s="39" t="n"/>
      <c r="I57" s="43">
        <f>IF($A57="","",G57+H57)</f>
        <v/>
      </c>
      <c r="J57" s="2" t="n"/>
      <c r="K57" s="43">
        <f>IF($A57="","",IF(J57="Ja",I57,0))</f>
        <v/>
      </c>
      <c r="L57" s="2" t="n"/>
      <c r="M57" s="3" t="n"/>
      <c r="N57" s="12">
        <f>IF($B57="","",IFERROR(VLOOKUP(B57,'Abrechnungen'!$A$2:$W$101,2,FALSE),""))</f>
        <v/>
      </c>
    </row>
    <row r="58">
      <c r="A58" s="2" t="n"/>
      <c r="B58" s="2" t="n"/>
      <c r="C58" s="3" t="n"/>
      <c r="D58" s="3" t="n"/>
      <c r="E58" s="37" t="n"/>
      <c r="F58" s="3" t="n"/>
      <c r="G58" s="39" t="n"/>
      <c r="H58" s="39" t="n"/>
      <c r="I58" s="40">
        <f>IF($A58="","",G58+H58)</f>
        <v/>
      </c>
      <c r="J58" s="2" t="n"/>
      <c r="K58" s="40">
        <f>IF($A58="","",IF(J58="Ja",I58,0))</f>
        <v/>
      </c>
      <c r="L58" s="2" t="n"/>
      <c r="M58" s="3" t="n"/>
      <c r="N58" s="8">
        <f>IF($B58="","",IFERROR(VLOOKUP(B58,'Abrechnungen'!$A$2:$W$101,2,FALSE),""))</f>
        <v/>
      </c>
    </row>
    <row r="59">
      <c r="A59" s="2" t="n"/>
      <c r="B59" s="2" t="n"/>
      <c r="C59" s="3" t="n"/>
      <c r="D59" s="3" t="n"/>
      <c r="E59" s="37" t="n"/>
      <c r="F59" s="3" t="n"/>
      <c r="G59" s="39" t="n"/>
      <c r="H59" s="39" t="n"/>
      <c r="I59" s="43">
        <f>IF($A59="","",G59+H59)</f>
        <v/>
      </c>
      <c r="J59" s="2" t="n"/>
      <c r="K59" s="43">
        <f>IF($A59="","",IF(J59="Ja",I59,0))</f>
        <v/>
      </c>
      <c r="L59" s="2" t="n"/>
      <c r="M59" s="3" t="n"/>
      <c r="N59" s="12">
        <f>IF($B59="","",IFERROR(VLOOKUP(B59,'Abrechnungen'!$A$2:$W$101,2,FALSE),""))</f>
        <v/>
      </c>
    </row>
    <row r="60">
      <c r="A60" s="2" t="n"/>
      <c r="B60" s="2" t="n"/>
      <c r="C60" s="3" t="n"/>
      <c r="D60" s="3" t="n"/>
      <c r="E60" s="37" t="n"/>
      <c r="F60" s="3" t="n"/>
      <c r="G60" s="39" t="n"/>
      <c r="H60" s="39" t="n"/>
      <c r="I60" s="40">
        <f>IF($A60="","",G60+H60)</f>
        <v/>
      </c>
      <c r="J60" s="2" t="n"/>
      <c r="K60" s="40">
        <f>IF($A60="","",IF(J60="Ja",I60,0))</f>
        <v/>
      </c>
      <c r="L60" s="2" t="n"/>
      <c r="M60" s="3" t="n"/>
      <c r="N60" s="8">
        <f>IF($B60="","",IFERROR(VLOOKUP(B60,'Abrechnungen'!$A$2:$W$101,2,FALSE),""))</f>
        <v/>
      </c>
    </row>
    <row r="61">
      <c r="A61" s="2" t="n"/>
      <c r="B61" s="2" t="n"/>
      <c r="C61" s="3" t="n"/>
      <c r="D61" s="3" t="n"/>
      <c r="E61" s="37" t="n"/>
      <c r="F61" s="3" t="n"/>
      <c r="G61" s="39" t="n"/>
      <c r="H61" s="39" t="n"/>
      <c r="I61" s="43">
        <f>IF($A61="","",G61+H61)</f>
        <v/>
      </c>
      <c r="J61" s="2" t="n"/>
      <c r="K61" s="43">
        <f>IF($A61="","",IF(J61="Ja",I61,0))</f>
        <v/>
      </c>
      <c r="L61" s="2" t="n"/>
      <c r="M61" s="3" t="n"/>
      <c r="N61" s="12">
        <f>IF($B61="","",IFERROR(VLOOKUP(B61,'Abrechnungen'!$A$2:$W$101,2,FALSE),""))</f>
        <v/>
      </c>
    </row>
    <row r="62">
      <c r="A62" s="2" t="n"/>
      <c r="B62" s="2" t="n"/>
      <c r="C62" s="3" t="n"/>
      <c r="D62" s="3" t="n"/>
      <c r="E62" s="37" t="n"/>
      <c r="F62" s="3" t="n"/>
      <c r="G62" s="39" t="n"/>
      <c r="H62" s="39" t="n"/>
      <c r="I62" s="40">
        <f>IF($A62="","",G62+H62)</f>
        <v/>
      </c>
      <c r="J62" s="2" t="n"/>
      <c r="K62" s="40">
        <f>IF($A62="","",IF(J62="Ja",I62,0))</f>
        <v/>
      </c>
      <c r="L62" s="2" t="n"/>
      <c r="M62" s="3" t="n"/>
      <c r="N62" s="8">
        <f>IF($B62="","",IFERROR(VLOOKUP(B62,'Abrechnungen'!$A$2:$W$101,2,FALSE),""))</f>
        <v/>
      </c>
    </row>
    <row r="63">
      <c r="A63" s="2" t="n"/>
      <c r="B63" s="2" t="n"/>
      <c r="C63" s="3" t="n"/>
      <c r="D63" s="3" t="n"/>
      <c r="E63" s="37" t="n"/>
      <c r="F63" s="3" t="n"/>
      <c r="G63" s="39" t="n"/>
      <c r="H63" s="39" t="n"/>
      <c r="I63" s="43">
        <f>IF($A63="","",G63+H63)</f>
        <v/>
      </c>
      <c r="J63" s="2" t="n"/>
      <c r="K63" s="43">
        <f>IF($A63="","",IF(J63="Ja",I63,0))</f>
        <v/>
      </c>
      <c r="L63" s="2" t="n"/>
      <c r="M63" s="3" t="n"/>
      <c r="N63" s="12">
        <f>IF($B63="","",IFERROR(VLOOKUP(B63,'Abrechnungen'!$A$2:$W$101,2,FALSE),""))</f>
        <v/>
      </c>
    </row>
    <row r="64">
      <c r="A64" s="2" t="n"/>
      <c r="B64" s="2" t="n"/>
      <c r="C64" s="3" t="n"/>
      <c r="D64" s="3" t="n"/>
      <c r="E64" s="37" t="n"/>
      <c r="F64" s="3" t="n"/>
      <c r="G64" s="39" t="n"/>
      <c r="H64" s="39" t="n"/>
      <c r="I64" s="40">
        <f>IF($A64="","",G64+H64)</f>
        <v/>
      </c>
      <c r="J64" s="2" t="n"/>
      <c r="K64" s="40">
        <f>IF($A64="","",IF(J64="Ja",I64,0))</f>
        <v/>
      </c>
      <c r="L64" s="2" t="n"/>
      <c r="M64" s="3" t="n"/>
      <c r="N64" s="8">
        <f>IF($B64="","",IFERROR(VLOOKUP(B64,'Abrechnungen'!$A$2:$W$101,2,FALSE),""))</f>
        <v/>
      </c>
    </row>
    <row r="65">
      <c r="A65" s="2" t="n"/>
      <c r="B65" s="2" t="n"/>
      <c r="C65" s="3" t="n"/>
      <c r="D65" s="3" t="n"/>
      <c r="E65" s="37" t="n"/>
      <c r="F65" s="3" t="n"/>
      <c r="G65" s="39" t="n"/>
      <c r="H65" s="39" t="n"/>
      <c r="I65" s="43">
        <f>IF($A65="","",G65+H65)</f>
        <v/>
      </c>
      <c r="J65" s="2" t="n"/>
      <c r="K65" s="43">
        <f>IF($A65="","",IF(J65="Ja",I65,0))</f>
        <v/>
      </c>
      <c r="L65" s="2" t="n"/>
      <c r="M65" s="3" t="n"/>
      <c r="N65" s="12">
        <f>IF($B65="","",IFERROR(VLOOKUP(B65,'Abrechnungen'!$A$2:$W$101,2,FALSE),""))</f>
        <v/>
      </c>
    </row>
    <row r="66">
      <c r="A66" s="2" t="n"/>
      <c r="B66" s="2" t="n"/>
      <c r="C66" s="3" t="n"/>
      <c r="D66" s="3" t="n"/>
      <c r="E66" s="37" t="n"/>
      <c r="F66" s="3" t="n"/>
      <c r="G66" s="39" t="n"/>
      <c r="H66" s="39" t="n"/>
      <c r="I66" s="40">
        <f>IF($A66="","",G66+H66)</f>
        <v/>
      </c>
      <c r="J66" s="2" t="n"/>
      <c r="K66" s="40">
        <f>IF($A66="","",IF(J66="Ja",I66,0))</f>
        <v/>
      </c>
      <c r="L66" s="2" t="n"/>
      <c r="M66" s="3" t="n"/>
      <c r="N66" s="8">
        <f>IF($B66="","",IFERROR(VLOOKUP(B66,'Abrechnungen'!$A$2:$W$101,2,FALSE),""))</f>
        <v/>
      </c>
    </row>
    <row r="67">
      <c r="A67" s="2" t="n"/>
      <c r="B67" s="2" t="n"/>
      <c r="C67" s="3" t="n"/>
      <c r="D67" s="3" t="n"/>
      <c r="E67" s="37" t="n"/>
      <c r="F67" s="3" t="n"/>
      <c r="G67" s="39" t="n"/>
      <c r="H67" s="39" t="n"/>
      <c r="I67" s="43">
        <f>IF($A67="","",G67+H67)</f>
        <v/>
      </c>
      <c r="J67" s="2" t="n"/>
      <c r="K67" s="43">
        <f>IF($A67="","",IF(J67="Ja",I67,0))</f>
        <v/>
      </c>
      <c r="L67" s="2" t="n"/>
      <c r="M67" s="3" t="n"/>
      <c r="N67" s="12">
        <f>IF($B67="","",IFERROR(VLOOKUP(B67,'Abrechnungen'!$A$2:$W$101,2,FALSE),""))</f>
        <v/>
      </c>
    </row>
    <row r="68">
      <c r="A68" s="2" t="n"/>
      <c r="B68" s="2" t="n"/>
      <c r="C68" s="3" t="n"/>
      <c r="D68" s="3" t="n"/>
      <c r="E68" s="37" t="n"/>
      <c r="F68" s="3" t="n"/>
      <c r="G68" s="39" t="n"/>
      <c r="H68" s="39" t="n"/>
      <c r="I68" s="40">
        <f>IF($A68="","",G68+H68)</f>
        <v/>
      </c>
      <c r="J68" s="2" t="n"/>
      <c r="K68" s="40">
        <f>IF($A68="","",IF(J68="Ja",I68,0))</f>
        <v/>
      </c>
      <c r="L68" s="2" t="n"/>
      <c r="M68" s="3" t="n"/>
      <c r="N68" s="8">
        <f>IF($B68="","",IFERROR(VLOOKUP(B68,'Abrechnungen'!$A$2:$W$101,2,FALSE),""))</f>
        <v/>
      </c>
    </row>
    <row r="69">
      <c r="A69" s="2" t="n"/>
      <c r="B69" s="2" t="n"/>
      <c r="C69" s="3" t="n"/>
      <c r="D69" s="3" t="n"/>
      <c r="E69" s="37" t="n"/>
      <c r="F69" s="3" t="n"/>
      <c r="G69" s="39" t="n"/>
      <c r="H69" s="39" t="n"/>
      <c r="I69" s="43">
        <f>IF($A69="","",G69+H69)</f>
        <v/>
      </c>
      <c r="J69" s="2" t="n"/>
      <c r="K69" s="43">
        <f>IF($A69="","",IF(J69="Ja",I69,0))</f>
        <v/>
      </c>
      <c r="L69" s="2" t="n"/>
      <c r="M69" s="3" t="n"/>
      <c r="N69" s="12">
        <f>IF($B69="","",IFERROR(VLOOKUP(B69,'Abrechnungen'!$A$2:$W$101,2,FALSE),""))</f>
        <v/>
      </c>
    </row>
    <row r="70">
      <c r="A70" s="2" t="n"/>
      <c r="B70" s="2" t="n"/>
      <c r="C70" s="3" t="n"/>
      <c r="D70" s="3" t="n"/>
      <c r="E70" s="37" t="n"/>
      <c r="F70" s="3" t="n"/>
      <c r="G70" s="39" t="n"/>
      <c r="H70" s="39" t="n"/>
      <c r="I70" s="40">
        <f>IF($A70="","",G70+H70)</f>
        <v/>
      </c>
      <c r="J70" s="2" t="n"/>
      <c r="K70" s="40">
        <f>IF($A70="","",IF(J70="Ja",I70,0))</f>
        <v/>
      </c>
      <c r="L70" s="2" t="n"/>
      <c r="M70" s="3" t="n"/>
      <c r="N70" s="8">
        <f>IF($B70="","",IFERROR(VLOOKUP(B70,'Abrechnungen'!$A$2:$W$101,2,FALSE),""))</f>
        <v/>
      </c>
    </row>
    <row r="71">
      <c r="A71" s="2" t="n"/>
      <c r="B71" s="2" t="n"/>
      <c r="C71" s="3" t="n"/>
      <c r="D71" s="3" t="n"/>
      <c r="E71" s="37" t="n"/>
      <c r="F71" s="3" t="n"/>
      <c r="G71" s="39" t="n"/>
      <c r="H71" s="39" t="n"/>
      <c r="I71" s="43">
        <f>IF($A71="","",G71+H71)</f>
        <v/>
      </c>
      <c r="J71" s="2" t="n"/>
      <c r="K71" s="43">
        <f>IF($A71="","",IF(J71="Ja",I71,0))</f>
        <v/>
      </c>
      <c r="L71" s="2" t="n"/>
      <c r="M71" s="3" t="n"/>
      <c r="N71" s="12">
        <f>IF($B71="","",IFERROR(VLOOKUP(B71,'Abrechnungen'!$A$2:$W$101,2,FALSE),""))</f>
        <v/>
      </c>
    </row>
    <row r="72">
      <c r="A72" s="2" t="n"/>
      <c r="B72" s="2" t="n"/>
      <c r="C72" s="3" t="n"/>
      <c r="D72" s="3" t="n"/>
      <c r="E72" s="37" t="n"/>
      <c r="F72" s="3" t="n"/>
      <c r="G72" s="39" t="n"/>
      <c r="H72" s="39" t="n"/>
      <c r="I72" s="40">
        <f>IF($A72="","",G72+H72)</f>
        <v/>
      </c>
      <c r="J72" s="2" t="n"/>
      <c r="K72" s="40">
        <f>IF($A72="","",IF(J72="Ja",I72,0))</f>
        <v/>
      </c>
      <c r="L72" s="2" t="n"/>
      <c r="M72" s="3" t="n"/>
      <c r="N72" s="8">
        <f>IF($B72="","",IFERROR(VLOOKUP(B72,'Abrechnungen'!$A$2:$W$101,2,FALSE),""))</f>
        <v/>
      </c>
    </row>
    <row r="73">
      <c r="A73" s="2" t="n"/>
      <c r="B73" s="2" t="n"/>
      <c r="C73" s="3" t="n"/>
      <c r="D73" s="3" t="n"/>
      <c r="E73" s="37" t="n"/>
      <c r="F73" s="3" t="n"/>
      <c r="G73" s="39" t="n"/>
      <c r="H73" s="39" t="n"/>
      <c r="I73" s="43">
        <f>IF($A73="","",G73+H73)</f>
        <v/>
      </c>
      <c r="J73" s="2" t="n"/>
      <c r="K73" s="43">
        <f>IF($A73="","",IF(J73="Ja",I73,0))</f>
        <v/>
      </c>
      <c r="L73" s="2" t="n"/>
      <c r="M73" s="3" t="n"/>
      <c r="N73" s="12">
        <f>IF($B73="","",IFERROR(VLOOKUP(B73,'Abrechnungen'!$A$2:$W$101,2,FALSE),""))</f>
        <v/>
      </c>
    </row>
    <row r="74">
      <c r="A74" s="2" t="n"/>
      <c r="B74" s="2" t="n"/>
      <c r="C74" s="3" t="n"/>
      <c r="D74" s="3" t="n"/>
      <c r="E74" s="37" t="n"/>
      <c r="F74" s="3" t="n"/>
      <c r="G74" s="39" t="n"/>
      <c r="H74" s="39" t="n"/>
      <c r="I74" s="40">
        <f>IF($A74="","",G74+H74)</f>
        <v/>
      </c>
      <c r="J74" s="2" t="n"/>
      <c r="K74" s="40">
        <f>IF($A74="","",IF(J74="Ja",I74,0))</f>
        <v/>
      </c>
      <c r="L74" s="2" t="n"/>
      <c r="M74" s="3" t="n"/>
      <c r="N74" s="8">
        <f>IF($B74="","",IFERROR(VLOOKUP(B74,'Abrechnungen'!$A$2:$W$101,2,FALSE),""))</f>
        <v/>
      </c>
    </row>
    <row r="75">
      <c r="A75" s="2" t="n"/>
      <c r="B75" s="2" t="n"/>
      <c r="C75" s="3" t="n"/>
      <c r="D75" s="3" t="n"/>
      <c r="E75" s="37" t="n"/>
      <c r="F75" s="3" t="n"/>
      <c r="G75" s="39" t="n"/>
      <c r="H75" s="39" t="n"/>
      <c r="I75" s="43">
        <f>IF($A75="","",G75+H75)</f>
        <v/>
      </c>
      <c r="J75" s="2" t="n"/>
      <c r="K75" s="43">
        <f>IF($A75="","",IF(J75="Ja",I75,0))</f>
        <v/>
      </c>
      <c r="L75" s="2" t="n"/>
      <c r="M75" s="3" t="n"/>
      <c r="N75" s="12">
        <f>IF($B75="","",IFERROR(VLOOKUP(B75,'Abrechnungen'!$A$2:$W$101,2,FALSE),""))</f>
        <v/>
      </c>
    </row>
    <row r="76">
      <c r="A76" s="2" t="n"/>
      <c r="B76" s="2" t="n"/>
      <c r="C76" s="3" t="n"/>
      <c r="D76" s="3" t="n"/>
      <c r="E76" s="37" t="n"/>
      <c r="F76" s="3" t="n"/>
      <c r="G76" s="39" t="n"/>
      <c r="H76" s="39" t="n"/>
      <c r="I76" s="40">
        <f>IF($A76="","",G76+H76)</f>
        <v/>
      </c>
      <c r="J76" s="2" t="n"/>
      <c r="K76" s="40">
        <f>IF($A76="","",IF(J76="Ja",I76,0))</f>
        <v/>
      </c>
      <c r="L76" s="2" t="n"/>
      <c r="M76" s="3" t="n"/>
      <c r="N76" s="8">
        <f>IF($B76="","",IFERROR(VLOOKUP(B76,'Abrechnungen'!$A$2:$W$101,2,FALSE),""))</f>
        <v/>
      </c>
    </row>
    <row r="77">
      <c r="A77" s="2" t="n"/>
      <c r="B77" s="2" t="n"/>
      <c r="C77" s="3" t="n"/>
      <c r="D77" s="3" t="n"/>
      <c r="E77" s="37" t="n"/>
      <c r="F77" s="3" t="n"/>
      <c r="G77" s="39" t="n"/>
      <c r="H77" s="39" t="n"/>
      <c r="I77" s="43">
        <f>IF($A77="","",G77+H77)</f>
        <v/>
      </c>
      <c r="J77" s="2" t="n"/>
      <c r="K77" s="43">
        <f>IF($A77="","",IF(J77="Ja",I77,0))</f>
        <v/>
      </c>
      <c r="L77" s="2" t="n"/>
      <c r="M77" s="3" t="n"/>
      <c r="N77" s="12">
        <f>IF($B77="","",IFERROR(VLOOKUP(B77,'Abrechnungen'!$A$2:$W$101,2,FALSE),""))</f>
        <v/>
      </c>
    </row>
    <row r="78">
      <c r="A78" s="2" t="n"/>
      <c r="B78" s="2" t="n"/>
      <c r="C78" s="3" t="n"/>
      <c r="D78" s="3" t="n"/>
      <c r="E78" s="37" t="n"/>
      <c r="F78" s="3" t="n"/>
      <c r="G78" s="39" t="n"/>
      <c r="H78" s="39" t="n"/>
      <c r="I78" s="40">
        <f>IF($A78="","",G78+H78)</f>
        <v/>
      </c>
      <c r="J78" s="2" t="n"/>
      <c r="K78" s="40">
        <f>IF($A78="","",IF(J78="Ja",I78,0))</f>
        <v/>
      </c>
      <c r="L78" s="2" t="n"/>
      <c r="M78" s="3" t="n"/>
      <c r="N78" s="8">
        <f>IF($B78="","",IFERROR(VLOOKUP(B78,'Abrechnungen'!$A$2:$W$101,2,FALSE),""))</f>
        <v/>
      </c>
    </row>
    <row r="79">
      <c r="A79" s="2" t="n"/>
      <c r="B79" s="2" t="n"/>
      <c r="C79" s="3" t="n"/>
      <c r="D79" s="3" t="n"/>
      <c r="E79" s="37" t="n"/>
      <c r="F79" s="3" t="n"/>
      <c r="G79" s="39" t="n"/>
      <c r="H79" s="39" t="n"/>
      <c r="I79" s="43">
        <f>IF($A79="","",G79+H79)</f>
        <v/>
      </c>
      <c r="J79" s="2" t="n"/>
      <c r="K79" s="43">
        <f>IF($A79="","",IF(J79="Ja",I79,0))</f>
        <v/>
      </c>
      <c r="L79" s="2" t="n"/>
      <c r="M79" s="3" t="n"/>
      <c r="N79" s="12">
        <f>IF($B79="","",IFERROR(VLOOKUP(B79,'Abrechnungen'!$A$2:$W$101,2,FALSE),""))</f>
        <v/>
      </c>
    </row>
    <row r="80">
      <c r="A80" s="2" t="n"/>
      <c r="B80" s="2" t="n"/>
      <c r="C80" s="3" t="n"/>
      <c r="D80" s="3" t="n"/>
      <c r="E80" s="37" t="n"/>
      <c r="F80" s="3" t="n"/>
      <c r="G80" s="39" t="n"/>
      <c r="H80" s="39" t="n"/>
      <c r="I80" s="40">
        <f>IF($A80="","",G80+H80)</f>
        <v/>
      </c>
      <c r="J80" s="2" t="n"/>
      <c r="K80" s="40">
        <f>IF($A80="","",IF(J80="Ja",I80,0))</f>
        <v/>
      </c>
      <c r="L80" s="2" t="n"/>
      <c r="M80" s="3" t="n"/>
      <c r="N80" s="8">
        <f>IF($B80="","",IFERROR(VLOOKUP(B80,'Abrechnungen'!$A$2:$W$101,2,FALSE),""))</f>
        <v/>
      </c>
    </row>
    <row r="81">
      <c r="A81" s="2" t="n"/>
      <c r="B81" s="2" t="n"/>
      <c r="C81" s="3" t="n"/>
      <c r="D81" s="3" t="n"/>
      <c r="E81" s="37" t="n"/>
      <c r="F81" s="3" t="n"/>
      <c r="G81" s="39" t="n"/>
      <c r="H81" s="39" t="n"/>
      <c r="I81" s="43">
        <f>IF($A81="","",G81+H81)</f>
        <v/>
      </c>
      <c r="J81" s="2" t="n"/>
      <c r="K81" s="43">
        <f>IF($A81="","",IF(J81="Ja",I81,0))</f>
        <v/>
      </c>
      <c r="L81" s="2" t="n"/>
      <c r="M81" s="3" t="n"/>
      <c r="N81" s="12">
        <f>IF($B81="","",IFERROR(VLOOKUP(B81,'Abrechnungen'!$A$2:$W$101,2,FALSE),""))</f>
        <v/>
      </c>
    </row>
    <row r="82">
      <c r="A82" s="2" t="n"/>
      <c r="B82" s="2" t="n"/>
      <c r="C82" s="3" t="n"/>
      <c r="D82" s="3" t="n"/>
      <c r="E82" s="37" t="n"/>
      <c r="F82" s="3" t="n"/>
      <c r="G82" s="39" t="n"/>
      <c r="H82" s="39" t="n"/>
      <c r="I82" s="40">
        <f>IF($A82="","",G82+H82)</f>
        <v/>
      </c>
      <c r="J82" s="2" t="n"/>
      <c r="K82" s="40">
        <f>IF($A82="","",IF(J82="Ja",I82,0))</f>
        <v/>
      </c>
      <c r="L82" s="2" t="n"/>
      <c r="M82" s="3" t="n"/>
      <c r="N82" s="8">
        <f>IF($B82="","",IFERROR(VLOOKUP(B82,'Abrechnungen'!$A$2:$W$101,2,FALSE),""))</f>
        <v/>
      </c>
    </row>
    <row r="83">
      <c r="A83" s="2" t="n"/>
      <c r="B83" s="2" t="n"/>
      <c r="C83" s="3" t="n"/>
      <c r="D83" s="3" t="n"/>
      <c r="E83" s="37" t="n"/>
      <c r="F83" s="3" t="n"/>
      <c r="G83" s="39" t="n"/>
      <c r="H83" s="39" t="n"/>
      <c r="I83" s="43">
        <f>IF($A83="","",G83+H83)</f>
        <v/>
      </c>
      <c r="J83" s="2" t="n"/>
      <c r="K83" s="43">
        <f>IF($A83="","",IF(J83="Ja",I83,0))</f>
        <v/>
      </c>
      <c r="L83" s="2" t="n"/>
      <c r="M83" s="3" t="n"/>
      <c r="N83" s="12">
        <f>IF($B83="","",IFERROR(VLOOKUP(B83,'Abrechnungen'!$A$2:$W$101,2,FALSE),""))</f>
        <v/>
      </c>
    </row>
    <row r="84">
      <c r="A84" s="2" t="n"/>
      <c r="B84" s="2" t="n"/>
      <c r="C84" s="3" t="n"/>
      <c r="D84" s="3" t="n"/>
      <c r="E84" s="37" t="n"/>
      <c r="F84" s="3" t="n"/>
      <c r="G84" s="39" t="n"/>
      <c r="H84" s="39" t="n"/>
      <c r="I84" s="40">
        <f>IF($A84="","",G84+H84)</f>
        <v/>
      </c>
      <c r="J84" s="2" t="n"/>
      <c r="K84" s="40">
        <f>IF($A84="","",IF(J84="Ja",I84,0))</f>
        <v/>
      </c>
      <c r="L84" s="2" t="n"/>
      <c r="M84" s="3" t="n"/>
      <c r="N84" s="8">
        <f>IF($B84="","",IFERROR(VLOOKUP(B84,'Abrechnungen'!$A$2:$W$101,2,FALSE),""))</f>
        <v/>
      </c>
    </row>
    <row r="85">
      <c r="A85" s="2" t="n"/>
      <c r="B85" s="2" t="n"/>
      <c r="C85" s="3" t="n"/>
      <c r="D85" s="3" t="n"/>
      <c r="E85" s="37" t="n"/>
      <c r="F85" s="3" t="n"/>
      <c r="G85" s="39" t="n"/>
      <c r="H85" s="39" t="n"/>
      <c r="I85" s="43">
        <f>IF($A85="","",G85+H85)</f>
        <v/>
      </c>
      <c r="J85" s="2" t="n"/>
      <c r="K85" s="43">
        <f>IF($A85="","",IF(J85="Ja",I85,0))</f>
        <v/>
      </c>
      <c r="L85" s="2" t="n"/>
      <c r="M85" s="3" t="n"/>
      <c r="N85" s="12">
        <f>IF($B85="","",IFERROR(VLOOKUP(B85,'Abrechnungen'!$A$2:$W$101,2,FALSE),""))</f>
        <v/>
      </c>
    </row>
    <row r="86">
      <c r="A86" s="2" t="n"/>
      <c r="B86" s="2" t="n"/>
      <c r="C86" s="3" t="n"/>
      <c r="D86" s="3" t="n"/>
      <c r="E86" s="37" t="n"/>
      <c r="F86" s="3" t="n"/>
      <c r="G86" s="39" t="n"/>
      <c r="H86" s="39" t="n"/>
      <c r="I86" s="40">
        <f>IF($A86="","",G86+H86)</f>
        <v/>
      </c>
      <c r="J86" s="2" t="n"/>
      <c r="K86" s="40">
        <f>IF($A86="","",IF(J86="Ja",I86,0))</f>
        <v/>
      </c>
      <c r="L86" s="2" t="n"/>
      <c r="M86" s="3" t="n"/>
      <c r="N86" s="8">
        <f>IF($B86="","",IFERROR(VLOOKUP(B86,'Abrechnungen'!$A$2:$W$101,2,FALSE),""))</f>
        <v/>
      </c>
    </row>
    <row r="87">
      <c r="A87" s="2" t="n"/>
      <c r="B87" s="2" t="n"/>
      <c r="C87" s="3" t="n"/>
      <c r="D87" s="3" t="n"/>
      <c r="E87" s="37" t="n"/>
      <c r="F87" s="3" t="n"/>
      <c r="G87" s="39" t="n"/>
      <c r="H87" s="39" t="n"/>
      <c r="I87" s="43">
        <f>IF($A87="","",G87+H87)</f>
        <v/>
      </c>
      <c r="J87" s="2" t="n"/>
      <c r="K87" s="43">
        <f>IF($A87="","",IF(J87="Ja",I87,0))</f>
        <v/>
      </c>
      <c r="L87" s="2" t="n"/>
      <c r="M87" s="3" t="n"/>
      <c r="N87" s="12">
        <f>IF($B87="","",IFERROR(VLOOKUP(B87,'Abrechnungen'!$A$2:$W$101,2,FALSE),""))</f>
        <v/>
      </c>
    </row>
    <row r="88">
      <c r="A88" s="2" t="n"/>
      <c r="B88" s="2" t="n"/>
      <c r="C88" s="3" t="n"/>
      <c r="D88" s="3" t="n"/>
      <c r="E88" s="37" t="n"/>
      <c r="F88" s="3" t="n"/>
      <c r="G88" s="39" t="n"/>
      <c r="H88" s="39" t="n"/>
      <c r="I88" s="40">
        <f>IF($A88="","",G88+H88)</f>
        <v/>
      </c>
      <c r="J88" s="2" t="n"/>
      <c r="K88" s="40">
        <f>IF($A88="","",IF(J88="Ja",I88,0))</f>
        <v/>
      </c>
      <c r="L88" s="2" t="n"/>
      <c r="M88" s="3" t="n"/>
      <c r="N88" s="8">
        <f>IF($B88="","",IFERROR(VLOOKUP(B88,'Abrechnungen'!$A$2:$W$101,2,FALSE),""))</f>
        <v/>
      </c>
    </row>
    <row r="89">
      <c r="A89" s="2" t="n"/>
      <c r="B89" s="2" t="n"/>
      <c r="C89" s="3" t="n"/>
      <c r="D89" s="3" t="n"/>
      <c r="E89" s="37" t="n"/>
      <c r="F89" s="3" t="n"/>
      <c r="G89" s="39" t="n"/>
      <c r="H89" s="39" t="n"/>
      <c r="I89" s="43">
        <f>IF($A89="","",G89+H89)</f>
        <v/>
      </c>
      <c r="J89" s="2" t="n"/>
      <c r="K89" s="43">
        <f>IF($A89="","",IF(J89="Ja",I89,0))</f>
        <v/>
      </c>
      <c r="L89" s="2" t="n"/>
      <c r="M89" s="3" t="n"/>
      <c r="N89" s="12">
        <f>IF($B89="","",IFERROR(VLOOKUP(B89,'Abrechnungen'!$A$2:$W$101,2,FALSE),""))</f>
        <v/>
      </c>
    </row>
    <row r="90">
      <c r="A90" s="2" t="n"/>
      <c r="B90" s="2" t="n"/>
      <c r="C90" s="3" t="n"/>
      <c r="D90" s="3" t="n"/>
      <c r="E90" s="37" t="n"/>
      <c r="F90" s="3" t="n"/>
      <c r="G90" s="39" t="n"/>
      <c r="H90" s="39" t="n"/>
      <c r="I90" s="40">
        <f>IF($A90="","",G90+H90)</f>
        <v/>
      </c>
      <c r="J90" s="2" t="n"/>
      <c r="K90" s="40">
        <f>IF($A90="","",IF(J90="Ja",I90,0))</f>
        <v/>
      </c>
      <c r="L90" s="2" t="n"/>
      <c r="M90" s="3" t="n"/>
      <c r="N90" s="8">
        <f>IF($B90="","",IFERROR(VLOOKUP(B90,'Abrechnungen'!$A$2:$W$101,2,FALSE),""))</f>
        <v/>
      </c>
    </row>
    <row r="91">
      <c r="A91" s="2" t="n"/>
      <c r="B91" s="2" t="n"/>
      <c r="C91" s="3" t="n"/>
      <c r="D91" s="3" t="n"/>
      <c r="E91" s="37" t="n"/>
      <c r="F91" s="3" t="n"/>
      <c r="G91" s="39" t="n"/>
      <c r="H91" s="39" t="n"/>
      <c r="I91" s="43">
        <f>IF($A91="","",G91+H91)</f>
        <v/>
      </c>
      <c r="J91" s="2" t="n"/>
      <c r="K91" s="43">
        <f>IF($A91="","",IF(J91="Ja",I91,0))</f>
        <v/>
      </c>
      <c r="L91" s="2" t="n"/>
      <c r="M91" s="3" t="n"/>
      <c r="N91" s="12">
        <f>IF($B91="","",IFERROR(VLOOKUP(B91,'Abrechnungen'!$A$2:$W$101,2,FALSE),""))</f>
        <v/>
      </c>
    </row>
    <row r="92">
      <c r="A92" s="2" t="n"/>
      <c r="B92" s="2" t="n"/>
      <c r="C92" s="3" t="n"/>
      <c r="D92" s="3" t="n"/>
      <c r="E92" s="37" t="n"/>
      <c r="F92" s="3" t="n"/>
      <c r="G92" s="39" t="n"/>
      <c r="H92" s="39" t="n"/>
      <c r="I92" s="40">
        <f>IF($A92="","",G92+H92)</f>
        <v/>
      </c>
      <c r="J92" s="2" t="n"/>
      <c r="K92" s="40">
        <f>IF($A92="","",IF(J92="Ja",I92,0))</f>
        <v/>
      </c>
      <c r="L92" s="2" t="n"/>
      <c r="M92" s="3" t="n"/>
      <c r="N92" s="8">
        <f>IF($B92="","",IFERROR(VLOOKUP(B92,'Abrechnungen'!$A$2:$W$101,2,FALSE),""))</f>
        <v/>
      </c>
    </row>
    <row r="93">
      <c r="A93" s="2" t="n"/>
      <c r="B93" s="2" t="n"/>
      <c r="C93" s="3" t="n"/>
      <c r="D93" s="3" t="n"/>
      <c r="E93" s="37" t="n"/>
      <c r="F93" s="3" t="n"/>
      <c r="G93" s="39" t="n"/>
      <c r="H93" s="39" t="n"/>
      <c r="I93" s="43">
        <f>IF($A93="","",G93+H93)</f>
        <v/>
      </c>
      <c r="J93" s="2" t="n"/>
      <c r="K93" s="43">
        <f>IF($A93="","",IF(J93="Ja",I93,0))</f>
        <v/>
      </c>
      <c r="L93" s="2" t="n"/>
      <c r="M93" s="3" t="n"/>
      <c r="N93" s="12">
        <f>IF($B93="","",IFERROR(VLOOKUP(B93,'Abrechnungen'!$A$2:$W$101,2,FALSE),""))</f>
        <v/>
      </c>
    </row>
    <row r="94">
      <c r="A94" s="2" t="n"/>
      <c r="B94" s="2" t="n"/>
      <c r="C94" s="3" t="n"/>
      <c r="D94" s="3" t="n"/>
      <c r="E94" s="37" t="n"/>
      <c r="F94" s="3" t="n"/>
      <c r="G94" s="39" t="n"/>
      <c r="H94" s="39" t="n"/>
      <c r="I94" s="40">
        <f>IF($A94="","",G94+H94)</f>
        <v/>
      </c>
      <c r="J94" s="2" t="n"/>
      <c r="K94" s="40">
        <f>IF($A94="","",IF(J94="Ja",I94,0))</f>
        <v/>
      </c>
      <c r="L94" s="2" t="n"/>
      <c r="M94" s="3" t="n"/>
      <c r="N94" s="8">
        <f>IF($B94="","",IFERROR(VLOOKUP(B94,'Abrechnungen'!$A$2:$W$101,2,FALSE),""))</f>
        <v/>
      </c>
    </row>
    <row r="95">
      <c r="A95" s="2" t="n"/>
      <c r="B95" s="2" t="n"/>
      <c r="C95" s="3" t="n"/>
      <c r="D95" s="3" t="n"/>
      <c r="E95" s="37" t="n"/>
      <c r="F95" s="3" t="n"/>
      <c r="G95" s="39" t="n"/>
      <c r="H95" s="39" t="n"/>
      <c r="I95" s="43">
        <f>IF($A95="","",G95+H95)</f>
        <v/>
      </c>
      <c r="J95" s="2" t="n"/>
      <c r="K95" s="43">
        <f>IF($A95="","",IF(J95="Ja",I95,0))</f>
        <v/>
      </c>
      <c r="L95" s="2" t="n"/>
      <c r="M95" s="3" t="n"/>
      <c r="N95" s="12">
        <f>IF($B95="","",IFERROR(VLOOKUP(B95,'Abrechnungen'!$A$2:$W$101,2,FALSE),""))</f>
        <v/>
      </c>
    </row>
    <row r="96">
      <c r="A96" s="2" t="n"/>
      <c r="B96" s="2" t="n"/>
      <c r="C96" s="3" t="n"/>
      <c r="D96" s="3" t="n"/>
      <c r="E96" s="37" t="n"/>
      <c r="F96" s="3" t="n"/>
      <c r="G96" s="39" t="n"/>
      <c r="H96" s="39" t="n"/>
      <c r="I96" s="40">
        <f>IF($A96="","",G96+H96)</f>
        <v/>
      </c>
      <c r="J96" s="2" t="n"/>
      <c r="K96" s="40">
        <f>IF($A96="","",IF(J96="Ja",I96,0))</f>
        <v/>
      </c>
      <c r="L96" s="2" t="n"/>
      <c r="M96" s="3" t="n"/>
      <c r="N96" s="8">
        <f>IF($B96="","",IFERROR(VLOOKUP(B96,'Abrechnungen'!$A$2:$W$101,2,FALSE),""))</f>
        <v/>
      </c>
    </row>
    <row r="97">
      <c r="A97" s="2" t="n"/>
      <c r="B97" s="2" t="n"/>
      <c r="C97" s="3" t="n"/>
      <c r="D97" s="3" t="n"/>
      <c r="E97" s="37" t="n"/>
      <c r="F97" s="3" t="n"/>
      <c r="G97" s="39" t="n"/>
      <c r="H97" s="39" t="n"/>
      <c r="I97" s="43">
        <f>IF($A97="","",G97+H97)</f>
        <v/>
      </c>
      <c r="J97" s="2" t="n"/>
      <c r="K97" s="43">
        <f>IF($A97="","",IF(J97="Ja",I97,0))</f>
        <v/>
      </c>
      <c r="L97" s="2" t="n"/>
      <c r="M97" s="3" t="n"/>
      <c r="N97" s="12">
        <f>IF($B97="","",IFERROR(VLOOKUP(B97,'Abrechnungen'!$A$2:$W$101,2,FALSE),""))</f>
        <v/>
      </c>
    </row>
    <row r="98">
      <c r="A98" s="2" t="n"/>
      <c r="B98" s="2" t="n"/>
      <c r="C98" s="3" t="n"/>
      <c r="D98" s="3" t="n"/>
      <c r="E98" s="37" t="n"/>
      <c r="F98" s="3" t="n"/>
      <c r="G98" s="39" t="n"/>
      <c r="H98" s="39" t="n"/>
      <c r="I98" s="40">
        <f>IF($A98="","",G98+H98)</f>
        <v/>
      </c>
      <c r="J98" s="2" t="n"/>
      <c r="K98" s="40">
        <f>IF($A98="","",IF(J98="Ja",I98,0))</f>
        <v/>
      </c>
      <c r="L98" s="2" t="n"/>
      <c r="M98" s="3" t="n"/>
      <c r="N98" s="8">
        <f>IF($B98="","",IFERROR(VLOOKUP(B98,'Abrechnungen'!$A$2:$W$101,2,FALSE),""))</f>
        <v/>
      </c>
    </row>
    <row r="99">
      <c r="A99" s="2" t="n"/>
      <c r="B99" s="2" t="n"/>
      <c r="C99" s="3" t="n"/>
      <c r="D99" s="3" t="n"/>
      <c r="E99" s="37" t="n"/>
      <c r="F99" s="3" t="n"/>
      <c r="G99" s="39" t="n"/>
      <c r="H99" s="39" t="n"/>
      <c r="I99" s="43">
        <f>IF($A99="","",G99+H99)</f>
        <v/>
      </c>
      <c r="J99" s="2" t="n"/>
      <c r="K99" s="43">
        <f>IF($A99="","",IF(J99="Ja",I99,0))</f>
        <v/>
      </c>
      <c r="L99" s="2" t="n"/>
      <c r="M99" s="3" t="n"/>
      <c r="N99" s="12">
        <f>IF($B99="","",IFERROR(VLOOKUP(B99,'Abrechnungen'!$A$2:$W$101,2,FALSE),""))</f>
        <v/>
      </c>
    </row>
    <row r="100">
      <c r="A100" s="2" t="n"/>
      <c r="B100" s="2" t="n"/>
      <c r="C100" s="3" t="n"/>
      <c r="D100" s="3" t="n"/>
      <c r="E100" s="37" t="n"/>
      <c r="F100" s="3" t="n"/>
      <c r="G100" s="39" t="n"/>
      <c r="H100" s="39" t="n"/>
      <c r="I100" s="40">
        <f>IF($A100="","",G100+H100)</f>
        <v/>
      </c>
      <c r="J100" s="2" t="n"/>
      <c r="K100" s="40">
        <f>IF($A100="","",IF(J100="Ja",I100,0))</f>
        <v/>
      </c>
      <c r="L100" s="2" t="n"/>
      <c r="M100" s="3" t="n"/>
      <c r="N100" s="8">
        <f>IF($B100="","",IFERROR(VLOOKUP(B100,'Abrechnungen'!$A$2:$W$101,2,FALSE),""))</f>
        <v/>
      </c>
    </row>
    <row r="101">
      <c r="A101" s="2" t="n"/>
      <c r="B101" s="2" t="n"/>
      <c r="C101" s="3" t="n"/>
      <c r="D101" s="3" t="n"/>
      <c r="E101" s="37" t="n"/>
      <c r="F101" s="3" t="n"/>
      <c r="G101" s="39" t="n"/>
      <c r="H101" s="39" t="n"/>
      <c r="I101" s="43">
        <f>IF($A101="","",G101+H101)</f>
        <v/>
      </c>
      <c r="J101" s="2" t="n"/>
      <c r="K101" s="43">
        <f>IF($A101="","",IF(J101="Ja",I101,0))</f>
        <v/>
      </c>
      <c r="L101" s="2" t="n"/>
      <c r="M101" s="3" t="n"/>
      <c r="N101" s="12">
        <f>IF($B101="","",IFERROR(VLOOKUP(B101,'Abrechnungen'!$A$2:$W$101,2,FALSE),""))</f>
        <v/>
      </c>
    </row>
  </sheetData>
  <autoFilter ref="A1:N101"/>
  <dataValidations count="3">
    <dataValidation sqref="C2:C101" showErrorMessage="1" showInputMessage="1" allowBlank="1" type="list">
      <formula1>"Offene Kaltmiete,Offene Nebenkosten,Betriebskostennachzahlung,Schadenskosten,Sonstige Forderungen"</formula1>
    </dataValidation>
    <dataValidation sqref="J2:J101" showErrorMessage="1" showInputMessage="1" allowBlank="1" type="list">
      <formula1>"Ja,Nein"</formula1>
    </dataValidation>
    <dataValidation sqref="L2:L101" showErrorMessage="1" showInputMessage="1" allowBlank="1" type="list">
      <formula1>"Ja,Nein"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42" customWidth="1" min="2" max="2"/>
    <col width="18" customWidth="1" min="3" max="3"/>
    <col width="18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21" t="inlineStr">
        <is>
          <t>Mietkautionsabrechnung – Abrechnungsschreiben Vermieter</t>
        </is>
      </c>
      <c r="B1" s="47" t="n"/>
      <c r="C1" s="47" t="n"/>
      <c r="D1" s="47" t="n"/>
      <c r="E1" s="47" t="n"/>
      <c r="F1" s="47" t="n"/>
      <c r="G1" s="47" t="n"/>
      <c r="H1" s="48" t="n"/>
    </row>
    <row r="2"/>
    <row r="3" ht="22" customHeight="1">
      <c r="A3" s="22" t="inlineStr">
        <is>
          <t>Abrechnungs-ID auswählen</t>
        </is>
      </c>
      <c r="B3" s="23" t="inlineStr">
        <is>
          <t>KA-2026-001</t>
        </is>
      </c>
    </row>
    <row r="4" ht="22" customHeight="1"/>
    <row r="5" ht="22" customHeight="1">
      <c r="A5" s="16" t="inlineStr">
        <is>
          <t>Mietername</t>
        </is>
      </c>
      <c r="B5" s="20">
        <f>IFERROR(VLOOKUP($B$3,'Abrechnungen'!$A$2:$X$101,2,FALSE),"")</f>
        <v/>
      </c>
    </row>
    <row r="6" ht="22" customHeight="1">
      <c r="A6" s="16" t="inlineStr">
        <is>
          <t>Vermietername</t>
        </is>
      </c>
      <c r="B6" s="20">
        <f>IFERROR(VLOOKUP($B$3,'Abrechnungen'!$A$2:$X$101,3,FALSE),"")</f>
        <v/>
      </c>
    </row>
    <row r="7" ht="22" customHeight="1">
      <c r="A7" s="16" t="inlineStr">
        <is>
          <t>Mietobjekt</t>
        </is>
      </c>
      <c r="B7" s="20">
        <f>IF($B$3="","",IFERROR(VLOOKUP($B$3,'Abrechnungen'!$A$2:$X$101,4,FALSE)&amp;", "&amp;VLOOKUP($B$3,'Abrechnungen'!$A$2:$X$101,5,FALSE)&amp;" "&amp;VLOOKUP($B$3,'Abrechnungen'!$A$2:$X$101,6,FALSE),""))</f>
        <v/>
      </c>
    </row>
    <row r="8" ht="22" customHeight="1">
      <c r="A8" s="16" t="inlineStr">
        <is>
          <t>Ende des Mietverhältnisses</t>
        </is>
      </c>
      <c r="B8" s="49">
        <f>IFERROR(VLOOKUP($B$3,'Abrechnungen'!$A$2:$X$101,8,FALSE),"")</f>
        <v/>
      </c>
    </row>
    <row r="9" ht="22" customHeight="1">
      <c r="A9" s="16" t="inlineStr">
        <is>
          <t>Abrechnungsdatum</t>
        </is>
      </c>
      <c r="B9" s="49">
        <f>IFERROR(VLOOKUP($B$3,'Abrechnungen'!$A$2:$X$101,21,FALSE),"")</f>
        <v/>
      </c>
    </row>
    <row r="10" ht="22" customHeight="1">
      <c r="A10" s="16" t="inlineStr">
        <is>
          <t>Zahlungsziel</t>
        </is>
      </c>
      <c r="B10" s="49">
        <f>IFERROR(VLOOKUP($B$3,'Abrechnungen'!$A$2:$X$101,22,FALSE),"")</f>
        <v/>
      </c>
    </row>
    <row r="11" ht="22" customHeight="1">
      <c r="A11" s="16" t="inlineStr">
        <is>
          <t>Kaution einschließlich Zinsen</t>
        </is>
      </c>
      <c r="B11" s="50">
        <f>IFERROR(VLOOKUP($B$3,'Abrechnungen'!$A$2:$X$101,12,FALSE),0)</f>
        <v/>
      </c>
    </row>
    <row r="12" ht="22" customHeight="1">
      <c r="A12" s="16" t="inlineStr">
        <is>
          <t>Gesamteinbehalt</t>
        </is>
      </c>
      <c r="B12" s="50">
        <f>IFERROR(VLOOKUP($B$3,'Abrechnungen'!$A$2:$X$101,18,FALSE),0)</f>
        <v/>
      </c>
    </row>
    <row r="13" ht="22" customHeight="1">
      <c r="A13" s="16" t="inlineStr">
        <is>
          <t>Auszahlungsbetrag</t>
        </is>
      </c>
      <c r="B13" s="50">
        <f>IFERROR(VLOOKUP($B$3,'Abrechnungen'!$A$2:$X$101,19,FALSE),0)</f>
        <v/>
      </c>
    </row>
    <row r="14" ht="22" customHeight="1"/>
    <row r="15" ht="22" customHeight="1">
      <c r="A15" s="26" t="inlineStr">
        <is>
          <t>Betreff</t>
        </is>
      </c>
      <c r="B15" s="27">
        <f>"Abrechnung der Mietkaution – Mietobjekt "&amp;B7</f>
        <v/>
      </c>
    </row>
    <row r="16" ht="22" customHeight="1"/>
    <row r="17" ht="22" customHeight="1">
      <c r="A17" s="28" t="inlineStr">
        <is>
          <t>Sehr geehrte/r</t>
        </is>
      </c>
      <c r="B17" s="29">
        <f>"Sehr geehrte/r "&amp;B5&amp;","</f>
        <v/>
      </c>
    </row>
    <row r="18" ht="22" customHeight="1"/>
    <row r="19" ht="38" customHeight="1">
      <c r="A19" s="26" t="inlineStr">
        <is>
          <t>Hinweis</t>
        </is>
      </c>
      <c r="B19" s="30" t="inlineStr">
        <is>
          <t>Das Mietverhältnis ist beendet. Nach Prüfung der Kaution und der berechtigten Forderungen erhalten Sie folgende Abrechnung.</t>
        </is>
      </c>
    </row>
    <row r="20" ht="22" customHeight="1"/>
    <row r="21" ht="22" customHeight="1">
      <c r="A21" s="26" t="inlineStr">
        <is>
          <t>Aufstellung der berechtigten Einbehalte</t>
        </is>
      </c>
    </row>
    <row r="22" ht="22" customHeight="1">
      <c r="A22" s="19" t="inlineStr">
        <is>
          <t>Offene Kaltmiete</t>
        </is>
      </c>
      <c r="B22" s="40">
        <f>IFERROR(VLOOKUP($B$3,'Abrechnungen'!$A$2:$X$101,13,FALSE),0)</f>
        <v/>
      </c>
    </row>
    <row r="23" ht="22" customHeight="1">
      <c r="A23" s="20" t="inlineStr">
        <is>
          <t>Offene Nebenkosten</t>
        </is>
      </c>
      <c r="B23" s="43">
        <f>IFERROR(VLOOKUP($B$3,'Abrechnungen'!$A$2:$X$101,14,FALSE),0)</f>
        <v/>
      </c>
    </row>
    <row r="24" ht="22" customHeight="1">
      <c r="A24" s="19" t="inlineStr">
        <is>
          <t>Betriebskostennachzahlung</t>
        </is>
      </c>
      <c r="B24" s="40">
        <f>IFERROR(VLOOKUP($B$3,'Abrechnungen'!$A$2:$X$101,15,FALSE),0)</f>
        <v/>
      </c>
    </row>
    <row r="25" ht="22" customHeight="1">
      <c r="A25" s="20" t="inlineStr">
        <is>
          <t>Schadenskosten</t>
        </is>
      </c>
      <c r="B25" s="43">
        <f>IFERROR(VLOOKUP($B$3,'Abrechnungen'!$A$2:$X$101,16,FALSE),0)</f>
        <v/>
      </c>
    </row>
    <row r="26" ht="22" customHeight="1">
      <c r="A26" s="19" t="inlineStr">
        <is>
          <t>Sonstige berechtigte Forderungen</t>
        </is>
      </c>
      <c r="B26" s="40">
        <f>IFERROR(VLOOKUP($B$3,'Abrechnungen'!$A$2:$X$101,17,FALSE),0)</f>
        <v/>
      </c>
    </row>
    <row r="27" ht="22" customHeight="1"/>
    <row r="28" ht="22" customHeight="1">
      <c r="A28" s="31" t="inlineStr">
        <is>
          <t>Gesamteinbehalt</t>
        </is>
      </c>
      <c r="B28" s="51">
        <f>B12</f>
        <v/>
      </c>
    </row>
    <row r="29" ht="22" customHeight="1">
      <c r="A29" s="31" t="inlineStr">
        <is>
          <t>Verbleibender Auszahlungsbetrag</t>
        </is>
      </c>
      <c r="B29" s="51">
        <f>B13</f>
        <v/>
      </c>
    </row>
    <row r="30" ht="22" customHeight="1"/>
    <row r="31" ht="36" customHeight="1">
      <c r="A31" s="26" t="inlineStr">
        <is>
          <t>Belege und Abrechnung</t>
        </is>
      </c>
      <c r="B31" s="30" t="inlineStr">
        <is>
          <t>Die zugrunde liegenden Belege sowie gegebenenfalls die Betriebskostenabrechnung können eingesehen werden.</t>
        </is>
      </c>
    </row>
    <row r="32" ht="22" customHeight="1"/>
    <row r="33" ht="38" customHeight="1">
      <c r="A33" s="26" t="inlineStr">
        <is>
          <t>Zahlungshinweis</t>
        </is>
      </c>
      <c r="B33" s="30">
        <f>IF(B13&gt;0,"Der verbleibende Betrag wird innerhalb des Zahlungsziels auf das bekannte Konto überwiesen.","Die Kaution wird vollständig mit den bestehenden Forderungen verrechnet.")</f>
        <v/>
      </c>
    </row>
    <row r="34" ht="22" customHeight="1"/>
    <row r="35" ht="22" customHeight="1">
      <c r="A35" s="26" t="inlineStr">
        <is>
          <t>Bankverbindung für die Auszahlung</t>
        </is>
      </c>
    </row>
    <row r="36" ht="22" customHeight="1">
      <c r="A36" s="31" t="inlineStr">
        <is>
          <t>Kontoinhaber</t>
        </is>
      </c>
      <c r="B36" s="33" t="n"/>
    </row>
    <row r="37" ht="22" customHeight="1">
      <c r="A37" s="31" t="inlineStr">
        <is>
          <t>IBAN</t>
        </is>
      </c>
      <c r="B37" s="33" t="n"/>
    </row>
    <row r="38" ht="22" customHeight="1">
      <c r="A38" s="31" t="inlineStr">
        <is>
          <t>BIC</t>
        </is>
      </c>
      <c r="B38" s="33" t="n"/>
    </row>
    <row r="39" ht="22" customHeight="1"/>
    <row r="40" ht="42" customHeight="1">
      <c r="A40" s="26" t="inlineStr">
        <is>
          <t>Rechtlicher Hinweis</t>
        </is>
      </c>
      <c r="B40" s="34" t="inlineStr">
        <is>
          <t>Diese Abrechnung erfolgt unter Berücksichtigung der §§ 551, 548 BGB sowie gegebenenfalls der Betriebskosten nach BetrKV.</t>
        </is>
      </c>
    </row>
    <row r="41" ht="22" customHeight="1"/>
    <row r="42" ht="22" customHeight="1"/>
  </sheetData>
  <mergeCells count="1">
    <mergeCell ref="A1:H1"/>
  </mergeCells>
  <dataValidations count="1">
    <dataValidation sqref="B3" showErrorMessage="1" showInputMessage="1" allowBlank="0" type="list">
      <formula1>'Abrechnungen'!$A$2:$A$101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55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21" t="inlineStr">
        <is>
          <t>Hinweise und Übersicht zur Mietkautionsabrechnung</t>
        </is>
      </c>
      <c r="B1" s="47" t="n"/>
      <c r="C1" s="47" t="n"/>
      <c r="D1" s="47" t="n"/>
      <c r="E1" s="47" t="n"/>
      <c r="F1" s="47" t="n"/>
      <c r="G1" s="47" t="n"/>
      <c r="H1" s="48" t="n"/>
    </row>
    <row r="2"/>
    <row r="3">
      <c r="A3" s="26" t="inlineStr">
        <is>
          <t>Übersicht</t>
        </is>
      </c>
    </row>
    <row r="4">
      <c r="A4" s="16" t="inlineStr">
        <is>
          <t>Gesamte Kautionsbeträge</t>
        </is>
      </c>
      <c r="B4" s="46">
        <f>SUM('Abrechnungen'!$J$2:$J$101)</f>
        <v/>
      </c>
    </row>
    <row r="5">
      <c r="A5" s="16" t="inlineStr">
        <is>
          <t>Gesamteinbehalte</t>
        </is>
      </c>
      <c r="B5" s="46">
        <f>SUM('Abrechnungen'!$R$2:$R$101)</f>
        <v/>
      </c>
    </row>
    <row r="6">
      <c r="A6" s="16" t="inlineStr">
        <is>
          <t>Gesamtauszahlungen</t>
        </is>
      </c>
      <c r="B6" s="46">
        <f>SUM('Abrechnungen'!$S$2:$S$101)</f>
        <v/>
      </c>
    </row>
    <row r="7">
      <c r="A7" s="16" t="inlineStr">
        <is>
          <t>Durchschnittlicher Einbehalt</t>
        </is>
      </c>
      <c r="B7" s="46">
        <f>IFERROR(AVERAGE('Abrechnungen'!$R$2:$R$101),0)</f>
        <v/>
      </c>
    </row>
    <row r="8">
      <c r="A8" s="16" t="inlineStr">
        <is>
          <t>Vollständige Auszahlungen</t>
        </is>
      </c>
      <c r="B8" s="18">
        <f>COUNTIF('Abrechnungen'!$T$2:$T$101,"Vollständige Auszahlung")</f>
        <v/>
      </c>
    </row>
    <row r="9">
      <c r="A9" s="16" t="inlineStr">
        <is>
          <t>Teilweise Auszahlungen</t>
        </is>
      </c>
      <c r="B9" s="18">
        <f>COUNTIF('Abrechnungen'!$T$2:$T$101,"Teilweise Auszahlung")</f>
        <v/>
      </c>
    </row>
    <row r="10"/>
    <row r="11"/>
    <row r="12">
      <c r="A12" s="26" t="inlineStr">
        <is>
          <t>Arbeitsanleitung</t>
        </is>
      </c>
    </row>
    <row r="13" ht="38" customHeight="1">
      <c r="A13" s="35" t="inlineStr">
        <is>
          <t>Abrechnungen</t>
        </is>
      </c>
      <c r="C13" s="8" t="inlineStr">
        <is>
          <t>Erfassen Sie je beendetem Mietverhältnis die gelb markierten Stammdaten, Kautionswerte, Abrechnungsdatum und Bemerkungen. Die berechneten Spalten bleiben unverändert.</t>
        </is>
      </c>
    </row>
    <row r="14" ht="38" customHeight="1">
      <c r="A14" s="36" t="inlineStr">
        <is>
          <t>Kostenpositionen</t>
        </is>
      </c>
      <c r="C14" s="12" t="inlineStr">
        <is>
          <t>Erfassen Sie Einzelbelege mit Abrechnungs-ID und Kostenart. Nur Positionen mit „Ja“ bei „Umlagefähig / berechtigt“ werden zur Verrechnung übernommen.</t>
        </is>
      </c>
    </row>
    <row r="15" ht="38" customHeight="1">
      <c r="A15" s="35" t="inlineStr">
        <is>
          <t>Abrechnungsbrief</t>
        </is>
      </c>
      <c r="C15" s="8" t="inlineStr">
        <is>
          <t>Wählen Sie in B3 eine Abrechnungs-ID. Alle Briefdaten werden automatisch aus der Abrechnung übernommen. Ergänzen Sie bei Bedarf die gelb markierte Bankverbindung.</t>
        </is>
      </c>
    </row>
    <row r="16" ht="38" customHeight="1">
      <c r="A16" s="36" t="inlineStr">
        <is>
          <t>Prüfung</t>
        </is>
      </c>
      <c r="C16" s="12" t="inlineStr">
        <is>
          <t>Kontrollieren Sie Einbehalte anhand von Belegen, Übergabeprotokoll und Betriebskostenabrechnung. Rechtliche Bewertungen und Fristen sind bei Bedarf fachlich zu prüfen.</t>
        </is>
      </c>
    </row>
    <row r="17" ht="38" customHeight="1">
      <c r="A17" s="35" t="inlineStr">
        <is>
          <t>Diagramme</t>
        </is>
      </c>
      <c r="C17" s="8" t="inlineStr">
        <is>
          <t>Die Diagramme auf „Abrechnungen“ verwenden den vollständigen vorbereiteten Datenbereich bis Zeile 101 und berücksichtigen spätere Eingaben.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2026-09-11T10:12:48Z</dcterms:created>
  <dcterms:modified xmlns:dcterms="http://purl.org/dc/terms/" xmlns:xsi="http://www.w3.org/2001/XMLSchema-instance" xsi:type="dcterms:W3CDTF">2026-09-11T10:12:48Z</dcterms:modified>
</cp:coreProperties>
</file>