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ündigungen" sheetId="1" state="visible" r:id="rId1"/>
    <sheet xmlns:r="http://schemas.openxmlformats.org/officeDocument/2006/relationships" name="Auswertung" sheetId="2" state="visible" r:id="rId2"/>
    <sheet xmlns:r="http://schemas.openxmlformats.org/officeDocument/2006/relationships" name="Hinweise" sheetId="3" state="visible" r:id="rId3"/>
  </sheets>
  <definedNames>
    <definedName name="_xlnm._FilterDatabase" localSheetId="0" hidden="1">'Kündigungen'!$A$1:$X$101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.##0,00 &quot;€&quot;"/>
    <numFmt numFmtId="166" formatCode="0,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EEF2F7"/>
      </patternFill>
    </fill>
    <fill>
      <patternFill patternType="solid">
        <fgColor rgb="00FFFBEB"/>
      </patternFill>
    </fill>
    <fill>
      <patternFill patternType="solid">
        <fgColor rgb="00E8F1FB"/>
      </patternFill>
    </fill>
    <fill>
      <patternFill patternType="solid">
        <fgColor rgb="00FFFFFF"/>
      </patternFill>
    </fill>
    <fill>
      <patternFill patternType="solid">
        <fgColor rgb="002C4C73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top" wrapText="1"/>
    </xf>
    <xf numFmtId="49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1" fillId="7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/>
    </xf>
    <xf numFmtId="165" fontId="2" fillId="6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Kündigungen nach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'Auswertung'!B13</f>
            </strRef>
          </tx>
          <spPr>
            <a:solidFill xmlns:a="http://schemas.openxmlformats.org/drawingml/2006/main">
              <a:srgbClr val="2C4C73"/>
            </a:solidFill>
            <a:ln xmlns:a="http://schemas.openxmlformats.org/drawingml/2006/main">
              <a:prstDash val="solid"/>
            </a:ln>
          </spPr>
          <cat>
            <numRef>
              <f>'Auswertung'!$A$14:$A$17</f>
            </numRef>
          </cat>
          <val>
            <numRef>
              <f>'Auswertung'!$B$14:$B$17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Jährliche Kostenersparnis je Vorgang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'Kündigungen'!Q1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'Kündigungen'!$A$2:$A$101</f>
            </numRef>
          </cat>
          <val>
            <numRef>
              <f>'Kündigungen'!$Q$2:$Q$101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Vorgangs-ID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Vorgänge nach Anbieter</a:t>
            </a:r>
          </a:p>
        </rich>
      </tx>
    </title>
    <plotArea>
      <pieChart>
        <varyColors val="1"/>
        <ser>
          <idx val="0"/>
          <order val="0"/>
          <tx>
            <strRef>
              <f>'Auswertung'!E13</f>
            </strRef>
          </tx>
          <spPr>
            <a:solidFill xmlns:a="http://schemas.openxmlformats.org/drawingml/2006/main">
              <a:srgbClr val="2C4C73"/>
            </a:solidFill>
            <a:ln xmlns:a="http://schemas.openxmlformats.org/drawingml/2006/main">
              <a:prstDash val="solid"/>
            </a:ln>
          </spPr>
          <cat>
            <numRef>
              <f>'Auswertung'!$D$14:$D$18</f>
            </numRef>
          </cat>
          <val>
            <numRef>
              <f>'Auswertung'!$E$14:$E$18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19</row>
      <rowOff>0</rowOff>
    </from>
    <ext cx="61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36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31" customWidth="1" min="3" max="3"/>
    <col width="27" customWidth="1" min="4" max="4"/>
    <col width="10" customWidth="1" min="5" max="5"/>
    <col width="16" customWidth="1" min="6" max="6"/>
    <col width="18" customWidth="1" min="7" max="7"/>
    <col width="20" customWidth="1" min="8" max="8"/>
    <col width="15" customWidth="1" min="9" max="9"/>
    <col width="17" customWidth="1" min="10" max="10"/>
    <col width="21" customWidth="1" min="11" max="11"/>
    <col width="18" customWidth="1" min="12" max="12"/>
    <col width="23" customWidth="1" min="13" max="13"/>
    <col width="18" customWidth="1" min="14" max="14"/>
    <col width="20" customWidth="1" min="15" max="15"/>
    <col width="18" customWidth="1" min="16" max="16"/>
    <col width="24" customWidth="1" min="17" max="17"/>
    <col width="21" customWidth="1" min="18" max="18"/>
    <col width="23" customWidth="1" min="19" max="19"/>
    <col width="24" customWidth="1" min="20" max="20"/>
    <col width="27" customWidth="1" min="21" max="21"/>
    <col width="16" customWidth="1" min="22" max="22"/>
    <col width="20" customWidth="1" min="23" max="23"/>
    <col width="42" customWidth="1" min="24" max="24"/>
  </cols>
  <sheetData>
    <row r="1" ht="36" customHeight="1">
      <c r="A1" s="1" t="inlineStr">
        <is>
          <t>Vorgangs-ID</t>
        </is>
      </c>
      <c r="B1" s="1" t="inlineStr">
        <is>
          <t>Mieter/in</t>
        </is>
      </c>
      <c r="C1" s="1" t="inlineStr">
        <is>
          <t>Vermieter/in oder Hausverwaltung</t>
        </is>
      </c>
      <c r="D1" s="1" t="inlineStr">
        <is>
          <t>Straße und Hausnummer</t>
        </is>
      </c>
      <c r="E1" s="1" t="inlineStr">
        <is>
          <t>PLZ</t>
        </is>
      </c>
      <c r="F1" s="1" t="inlineStr">
        <is>
          <t>Ort</t>
        </is>
      </c>
      <c r="G1" s="1" t="inlineStr">
        <is>
          <t>Anbieter</t>
        </is>
      </c>
      <c r="H1" s="1" t="inlineStr">
        <is>
          <t>Vertragsnummer</t>
        </is>
      </c>
      <c r="I1" s="1" t="inlineStr">
        <is>
          <t>Vertragsbeginn</t>
        </is>
      </c>
      <c r="J1" s="1" t="inlineStr">
        <is>
          <t>Kündigungseingang</t>
        </is>
      </c>
      <c r="K1" s="1" t="inlineStr">
        <is>
          <t>Gewünschtes Vertragsende</t>
        </is>
      </c>
      <c r="L1" s="1" t="inlineStr">
        <is>
          <t>Kündigungsfrist in Monaten</t>
        </is>
      </c>
      <c r="M1" s="1" t="inlineStr">
        <is>
          <t>Frühestmögliches Vertragsende</t>
        </is>
      </c>
      <c r="N1" s="1" t="inlineStr">
        <is>
          <t>Monatlicher Kabelpreis</t>
        </is>
      </c>
      <c r="O1" s="1" t="inlineStr">
        <is>
          <t>Zusatzkosten / Gerätemiete</t>
        </is>
      </c>
      <c r="P1" s="1" t="inlineStr">
        <is>
          <t>Gesamtmonatspreis</t>
        </is>
      </c>
      <c r="Q1" s="1" t="inlineStr">
        <is>
          <t>Voraussichtliche Jahresersparnis</t>
        </is>
      </c>
      <c r="R1" s="1" t="inlineStr">
        <is>
          <t>Kündigungsgrund</t>
        </is>
      </c>
      <c r="S1" s="1" t="inlineStr">
        <is>
          <t>Kündigungsart</t>
        </is>
      </c>
      <c r="T1" s="1" t="inlineStr">
        <is>
          <t>Kündigungsbestätigung erhalten?</t>
        </is>
      </c>
      <c r="U1" s="1" t="inlineStr">
        <is>
          <t>Router / Receiver zurückgegeben?</t>
        </is>
      </c>
      <c r="V1" s="1" t="inlineStr">
        <is>
          <t>Status</t>
        </is>
      </c>
      <c r="W1" s="1" t="inlineStr">
        <is>
          <t>Resttage bis Vertragsende</t>
        </is>
      </c>
      <c r="X1" s="1" t="inlineStr">
        <is>
          <t>Bemerkungen</t>
        </is>
      </c>
    </row>
    <row r="2" ht="26" customHeight="1">
      <c r="A2" s="2" t="inlineStr">
        <is>
          <t>K-2026-001</t>
        </is>
      </c>
      <c r="B2" s="2" t="inlineStr">
        <is>
          <t>Thomas Müller</t>
        </is>
      </c>
      <c r="C2" s="3" t="inlineStr">
        <is>
          <t>Hausverwaltung Spreeblick GmbH</t>
        </is>
      </c>
      <c r="D2" s="3" t="inlineStr">
        <is>
          <t>Invalidenstraße 118</t>
        </is>
      </c>
      <c r="E2" s="4" t="inlineStr">
        <is>
          <t>10115</t>
        </is>
      </c>
      <c r="F2" s="2" t="inlineStr">
        <is>
          <t>Berlin</t>
        </is>
      </c>
      <c r="G2" s="2" t="inlineStr">
        <is>
          <t>Vodafone</t>
        </is>
      </c>
      <c r="H2" s="4" t="inlineStr">
        <is>
          <t>VF-2026-184739</t>
        </is>
      </c>
      <c r="I2" s="5" t="n">
        <v>46127</v>
      </c>
      <c r="J2" s="5" t="n">
        <v>46282</v>
      </c>
      <c r="K2" s="5" t="n">
        <v>46342</v>
      </c>
      <c r="L2" s="6" t="n">
        <v>6</v>
      </c>
      <c r="M2" s="7">
        <f>IF(OR(I2="",L2=""),"",EDATE(I2,L2))</f>
        <v/>
      </c>
      <c r="N2" s="8">
        <f>IF(G2="","",IFERROR(VLOOKUP(G2,'Auswertung'!$J$5:$K$9,2,FALSE),0))</f>
        <v/>
      </c>
      <c r="O2" s="9" t="n">
        <v>5</v>
      </c>
      <c r="P2" s="8">
        <f>IF(A2="","",IFERROR(N2+O2,0))</f>
        <v/>
      </c>
      <c r="Q2" s="8">
        <f>IF(P2="","",P2*12)</f>
        <v/>
      </c>
      <c r="R2" s="2" t="inlineStr">
        <is>
          <t>Kostenersparnis</t>
        </is>
      </c>
      <c r="S2" s="2" t="inlineStr">
        <is>
          <t>Ordentliche Kündigung</t>
        </is>
      </c>
      <c r="T2" s="6" t="inlineStr">
        <is>
          <t>Nein</t>
        </is>
      </c>
      <c r="U2" s="6" t="inlineStr">
        <is>
          <t>Nein</t>
        </is>
      </c>
      <c r="V2" s="10">
        <f>IF(A2="","",IF(U2="Ja","Abgeschlossen",IF(K2="","Offen",IF(OR(K2&lt;TODAY(),AND(M2&lt;&gt;"",K2&lt;M2)),"Frist prüfen",IF(T2="Ja","Bestätigt","Offen")))))</f>
        <v/>
      </c>
      <c r="W2" s="10">
        <f>IF(OR(A2="",K2=""),"",MAX(0,K2-TODAY()))</f>
        <v/>
      </c>
      <c r="X2" s="3" t="inlineStr">
        <is>
          <t>Online-Kündigung im Kundenportal versendet.</t>
        </is>
      </c>
    </row>
    <row r="3" ht="26" customHeight="1">
      <c r="A3" s="2" t="inlineStr">
        <is>
          <t>K-2026-002</t>
        </is>
      </c>
      <c r="B3" s="2" t="inlineStr">
        <is>
          <t>Sabine Schneider</t>
        </is>
      </c>
      <c r="C3" s="3" t="inlineStr">
        <is>
          <t>Münchner Wohnraumverwaltung KG</t>
        </is>
      </c>
      <c r="D3" s="3" t="inlineStr">
        <is>
          <t>Leopoldstraße 73</t>
        </is>
      </c>
      <c r="E3" s="4" t="inlineStr">
        <is>
          <t>80802</t>
        </is>
      </c>
      <c r="F3" s="2" t="inlineStr">
        <is>
          <t>München</t>
        </is>
      </c>
      <c r="G3" s="2" t="inlineStr">
        <is>
          <t>PYUR</t>
        </is>
      </c>
      <c r="H3" s="4" t="inlineStr">
        <is>
          <t>PY-2026-982614</t>
        </is>
      </c>
      <c r="I3" s="5" t="n">
        <v>46117</v>
      </c>
      <c r="J3" s="5" t="n">
        <v>46267</v>
      </c>
      <c r="K3" s="5" t="n">
        <v>46357</v>
      </c>
      <c r="L3" s="6" t="n">
        <v>6</v>
      </c>
      <c r="M3" s="7">
        <f>IF(OR(I3="",L3=""),"",EDATE(I3,L3))</f>
        <v/>
      </c>
      <c r="N3" s="8">
        <f>IF(G3="","",IFERROR(VLOOKUP(G3,'Auswertung'!$J$5:$K$9,2,FALSE),0))</f>
        <v/>
      </c>
      <c r="O3" s="9" t="n">
        <v>0</v>
      </c>
      <c r="P3" s="8">
        <f>IF(A3="","",IFERROR(N3+O3,0))</f>
        <v/>
      </c>
      <c r="Q3" s="8">
        <f>IF(P3="","",P3*12)</f>
        <v/>
      </c>
      <c r="R3" s="2" t="inlineStr">
        <is>
          <t>Wechsel zu Streaming</t>
        </is>
      </c>
      <c r="S3" s="2" t="inlineStr">
        <is>
          <t>Ordentliche Kündigung</t>
        </is>
      </c>
      <c r="T3" s="6" t="inlineStr">
        <is>
          <t>Ja</t>
        </is>
      </c>
      <c r="U3" s="6" t="inlineStr">
        <is>
          <t>Nein</t>
        </is>
      </c>
      <c r="V3" s="10">
        <f>IF(A3="","",IF(U3="Ja","Abgeschlossen",IF(K3="","Offen",IF(OR(K3&lt;TODAY(),AND(M3&lt;&gt;"",K3&lt;M3)),"Frist prüfen",IF(T3="Ja","Bestätigt","Offen")))))</f>
        <v/>
      </c>
      <c r="W3" s="10">
        <f>IF(OR(A3="",K3=""),"",MAX(0,K3-TODAY()))</f>
        <v/>
      </c>
      <c r="X3" s="3" t="inlineStr">
        <is>
          <t>Bestätigung per E-Mail liegt vor.</t>
        </is>
      </c>
    </row>
    <row r="4" ht="26" customHeight="1">
      <c r="A4" s="2" t="inlineStr">
        <is>
          <t>K-2026-003</t>
        </is>
      </c>
      <c r="B4" s="2" t="inlineStr">
        <is>
          <t>Michael Fischer</t>
        </is>
      </c>
      <c r="C4" s="3" t="inlineStr">
        <is>
          <t>Elbkontor Immobilien GmbH</t>
        </is>
      </c>
      <c r="D4" s="3" t="inlineStr">
        <is>
          <t>Eppendorfer Weg 91</t>
        </is>
      </c>
      <c r="E4" s="4" t="inlineStr">
        <is>
          <t>20259</t>
        </is>
      </c>
      <c r="F4" s="2" t="inlineStr">
        <is>
          <t>Hamburg</t>
        </is>
      </c>
      <c r="G4" s="2" t="inlineStr">
        <is>
          <t>Tele Columbus</t>
        </is>
      </c>
      <c r="H4" s="4" t="inlineStr">
        <is>
          <t>TC-2026-476205</t>
        </is>
      </c>
      <c r="I4" s="5" t="n">
        <v>46072</v>
      </c>
      <c r="J4" s="5" t="n">
        <v>46232</v>
      </c>
      <c r="K4" s="5" t="n">
        <v>46288</v>
      </c>
      <c r="L4" s="6" t="n">
        <v>6</v>
      </c>
      <c r="M4" s="7">
        <f>IF(OR(I4="",L4=""),"",EDATE(I4,L4))</f>
        <v/>
      </c>
      <c r="N4" s="8">
        <f>IF(G4="","",IFERROR(VLOOKUP(G4,'Auswertung'!$J$5:$K$9,2,FALSE),0))</f>
        <v/>
      </c>
      <c r="O4" s="9" t="n">
        <v>3</v>
      </c>
      <c r="P4" s="8">
        <f>IF(A4="","",IFERROR(N4+O4,0))</f>
        <v/>
      </c>
      <c r="Q4" s="8">
        <f>IF(P4="","",P4*12)</f>
        <v/>
      </c>
      <c r="R4" s="2" t="inlineStr">
        <is>
          <t>Umzug</t>
        </is>
      </c>
      <c r="S4" s="2" t="inlineStr">
        <is>
          <t>Ordentliche Kündigung</t>
        </is>
      </c>
      <c r="T4" s="6" t="inlineStr">
        <is>
          <t>Ja</t>
        </is>
      </c>
      <c r="U4" s="6" t="inlineStr">
        <is>
          <t>Ja</t>
        </is>
      </c>
      <c r="V4" s="10">
        <f>IF(A4="","",IF(U4="Ja","Abgeschlossen",IF(K4="","Offen",IF(OR(K4&lt;TODAY(),AND(M4&lt;&gt;"",K4&lt;M4)),"Frist prüfen",IF(T4="Ja","Bestätigt","Offen")))))</f>
        <v/>
      </c>
      <c r="W4" s="10">
        <f>IF(OR(A4="",K4=""),"",MAX(0,K4-TODAY()))</f>
        <v/>
      </c>
      <c r="X4" s="3" t="inlineStr">
        <is>
          <t>Receiver mit Einlieferungsbeleg zurückgesendet.</t>
        </is>
      </c>
    </row>
    <row r="5" ht="26" customHeight="1">
      <c r="A5" s="2" t="inlineStr">
        <is>
          <t>K-2026-004</t>
        </is>
      </c>
      <c r="B5" s="2" t="inlineStr">
        <is>
          <t>Andrea Weber</t>
        </is>
      </c>
      <c r="C5" s="3" t="inlineStr">
        <is>
          <t>Rheinland Hausverwaltung GmbH</t>
        </is>
      </c>
      <c r="D5" s="3" t="inlineStr">
        <is>
          <t>Venloer Straße 288</t>
        </is>
      </c>
      <c r="E5" s="4" t="inlineStr">
        <is>
          <t>50823</t>
        </is>
      </c>
      <c r="F5" s="2" t="inlineStr">
        <is>
          <t>Köln</t>
        </is>
      </c>
      <c r="G5" s="2" t="inlineStr">
        <is>
          <t>M-net</t>
        </is>
      </c>
      <c r="H5" s="4" t="inlineStr">
        <is>
          <t>MN-2026-318579</t>
        </is>
      </c>
      <c r="I5" s="5" t="n">
        <v>46172</v>
      </c>
      <c r="J5" s="5" t="n">
        <v>46294</v>
      </c>
      <c r="K5" s="5" t="n">
        <v>46297</v>
      </c>
      <c r="L5" s="6" t="n">
        <v>6</v>
      </c>
      <c r="M5" s="7">
        <f>IF(OR(I5="",L5=""),"",EDATE(I5,L5))</f>
        <v/>
      </c>
      <c r="N5" s="8">
        <f>IF(G5="","",IFERROR(VLOOKUP(G5,'Auswertung'!$J$5:$K$9,2,FALSE),0))</f>
        <v/>
      </c>
      <c r="O5" s="9" t="n">
        <v>0</v>
      </c>
      <c r="P5" s="8">
        <f>IF(A5="","",IFERROR(N5+O5,0))</f>
        <v/>
      </c>
      <c r="Q5" s="8">
        <f>IF(P5="","",P5*12)</f>
        <v/>
      </c>
      <c r="R5" s="2" t="inlineStr">
        <is>
          <t>Kostenersparnis</t>
        </is>
      </c>
      <c r="S5" s="2" t="inlineStr">
        <is>
          <t>Ordentliche Kündigung</t>
        </is>
      </c>
      <c r="T5" s="6" t="inlineStr">
        <is>
          <t>Nein</t>
        </is>
      </c>
      <c r="U5" s="6" t="inlineStr">
        <is>
          <t>Nein</t>
        </is>
      </c>
      <c r="V5" s="10">
        <f>IF(A5="","",IF(U5="Ja","Abgeschlossen",IF(K5="","Offen",IF(OR(K5&lt;TODAY(),AND(M5&lt;&gt;"",K5&lt;M5)),"Frist prüfen",IF(T5="Ja","Bestätigt","Offen")))))</f>
        <v/>
      </c>
      <c r="W5" s="10">
        <f>IF(OR(A5="",K5=""),"",MAX(0,K5-TODAY()))</f>
        <v/>
      </c>
      <c r="X5" s="3" t="inlineStr">
        <is>
          <t>Gewünschtes Vertragsende liegt vor Mindestlaufzeit.</t>
        </is>
      </c>
    </row>
    <row r="6" ht="26" customHeight="1">
      <c r="A6" s="2" t="inlineStr">
        <is>
          <t>K-2026-005</t>
        </is>
      </c>
      <c r="B6" s="2" t="inlineStr">
        <is>
          <t>Stefan Wagner</t>
        </is>
      </c>
      <c r="C6" s="3" t="inlineStr">
        <is>
          <t>Mainblick Immobilienverwaltung</t>
        </is>
      </c>
      <c r="D6" s="3" t="inlineStr">
        <is>
          <t>Berger Straße 174</t>
        </is>
      </c>
      <c r="E6" s="4" t="inlineStr">
        <is>
          <t>60385</t>
        </is>
      </c>
      <c r="F6" s="2" t="inlineStr">
        <is>
          <t>Frankfurt am Main</t>
        </is>
      </c>
      <c r="G6" s="2" t="inlineStr">
        <is>
          <t>NetCologne</t>
        </is>
      </c>
      <c r="H6" s="4" t="inlineStr">
        <is>
          <t>NC-2026-625847</t>
        </is>
      </c>
      <c r="I6" s="5" t="n">
        <v>46207</v>
      </c>
      <c r="J6" s="5" t="n">
        <v>46292</v>
      </c>
      <c r="K6" s="5" t="n">
        <v>46327</v>
      </c>
      <c r="L6" s="6" t="n">
        <v>3</v>
      </c>
      <c r="M6" s="7">
        <f>IF(OR(I6="",L6=""),"",EDATE(I6,L6))</f>
        <v/>
      </c>
      <c r="N6" s="8">
        <f>IF(G6="","",IFERROR(VLOOKUP(G6,'Auswertung'!$J$5:$K$9,2,FALSE),0))</f>
        <v/>
      </c>
      <c r="O6" s="9" t="n">
        <v>4</v>
      </c>
      <c r="P6" s="8">
        <f>IF(A6="","",IFERROR(N6+O6,0))</f>
        <v/>
      </c>
      <c r="Q6" s="8">
        <f>IF(P6="","",P6*12)</f>
        <v/>
      </c>
      <c r="R6" s="2" t="inlineStr">
        <is>
          <t>Nichtnutzung</t>
        </is>
      </c>
      <c r="S6" s="2" t="inlineStr">
        <is>
          <t>Ordentliche Kündigung</t>
        </is>
      </c>
      <c r="T6" s="6" t="inlineStr">
        <is>
          <t>Nein</t>
        </is>
      </c>
      <c r="U6" s="6" t="inlineStr">
        <is>
          <t>Nein</t>
        </is>
      </c>
      <c r="V6" s="10">
        <f>IF(A6="","",IF(U6="Ja","Abgeschlossen",IF(K6="","Offen",IF(OR(K6&lt;TODAY(),AND(M6&lt;&gt;"",K6&lt;M6)),"Frist prüfen",IF(T6="Ja","Bestätigt","Offen")))))</f>
        <v/>
      </c>
      <c r="W6" s="10">
        <f>IF(OR(A6="",K6=""),"",MAX(0,K6-TODAY()))</f>
        <v/>
      </c>
      <c r="X6" s="3" t="inlineStr">
        <is>
          <t>Kündigungsschreiben am selben Tag hochgeladen.</t>
        </is>
      </c>
    </row>
    <row r="7" ht="26" customHeight="1">
      <c r="A7" s="2" t="inlineStr">
        <is>
          <t>K-2026-006</t>
        </is>
      </c>
      <c r="B7" s="2" t="inlineStr">
        <is>
          <t>Petra Becker</t>
        </is>
      </c>
      <c r="C7" s="3" t="inlineStr">
        <is>
          <t>Stuttgarter Mietservice GmbH</t>
        </is>
      </c>
      <c r="D7" s="3" t="inlineStr">
        <is>
          <t>Tübinger Straße 44</t>
        </is>
      </c>
      <c r="E7" s="4" t="inlineStr">
        <is>
          <t>70178</t>
        </is>
      </c>
      <c r="F7" s="2" t="inlineStr">
        <is>
          <t>Stuttgart</t>
        </is>
      </c>
      <c r="G7" s="2" t="inlineStr">
        <is>
          <t>Vodafone</t>
        </is>
      </c>
      <c r="H7" s="4" t="inlineStr">
        <is>
          <t>VF-2026-754198</t>
        </is>
      </c>
      <c r="I7" s="5" t="n">
        <v>46032</v>
      </c>
      <c r="J7" s="5" t="n">
        <v>46257</v>
      </c>
      <c r="K7" s="5" t="n">
        <v>46372</v>
      </c>
      <c r="L7" s="6" t="n">
        <v>9</v>
      </c>
      <c r="M7" s="7">
        <f>IF(OR(I7="",L7=""),"",EDATE(I7,L7))</f>
        <v/>
      </c>
      <c r="N7" s="8">
        <f>IF(G7="","",IFERROR(VLOOKUP(G7,'Auswertung'!$J$5:$K$9,2,FALSE),0))</f>
        <v/>
      </c>
      <c r="O7" s="9" t="n">
        <v>10</v>
      </c>
      <c r="P7" s="8">
        <f>IF(A7="","",IFERROR(N7+O7,0))</f>
        <v/>
      </c>
      <c r="Q7" s="8">
        <f>IF(P7="","",P7*12)</f>
        <v/>
      </c>
      <c r="R7" s="2" t="inlineStr">
        <is>
          <t>Wechsel zu Streaming</t>
        </is>
      </c>
      <c r="S7" s="2" t="inlineStr">
        <is>
          <t>Ordentliche Kündigung</t>
        </is>
      </c>
      <c r="T7" s="6" t="inlineStr">
        <is>
          <t>Ja</t>
        </is>
      </c>
      <c r="U7" s="6" t="inlineStr">
        <is>
          <t>Nein</t>
        </is>
      </c>
      <c r="V7" s="10">
        <f>IF(A7="","",IF(U7="Ja","Abgeschlossen",IF(K7="","Offen",IF(OR(K7&lt;TODAY(),AND(M7&lt;&gt;"",K7&lt;M7)),"Frist prüfen",IF(T7="Ja","Bestätigt","Offen")))))</f>
        <v/>
      </c>
      <c r="W7" s="10">
        <f>IF(OR(A7="",K7=""),"",MAX(0,K7-TODAY()))</f>
        <v/>
      </c>
      <c r="X7" s="3" t="inlineStr">
        <is>
          <t>Rückgabefrist für Smartcard nach Vertragsende beachten.</t>
        </is>
      </c>
    </row>
    <row r="8" ht="26" customHeight="1">
      <c r="A8" s="2" t="inlineStr">
        <is>
          <t>K-2026-007</t>
        </is>
      </c>
      <c r="B8" s="2" t="inlineStr">
        <is>
          <t>Andreas Hoffmann</t>
        </is>
      </c>
      <c r="C8" s="3" t="inlineStr">
        <is>
          <t>Düsseldorf Wohnen GmbH</t>
        </is>
      </c>
      <c r="D8" s="3" t="inlineStr">
        <is>
          <t>Ackerstraße 126</t>
        </is>
      </c>
      <c r="E8" s="4" t="inlineStr">
        <is>
          <t>40233</t>
        </is>
      </c>
      <c r="F8" s="2" t="inlineStr">
        <is>
          <t>Düsseldorf</t>
        </is>
      </c>
      <c r="G8" s="2" t="inlineStr">
        <is>
          <t>PYUR</t>
        </is>
      </c>
      <c r="H8" s="4" t="inlineStr">
        <is>
          <t>PY-2026-193654</t>
        </is>
      </c>
      <c r="I8" s="5" t="n">
        <v>46097</v>
      </c>
      <c r="J8" s="5" t="n">
        <v>46202</v>
      </c>
      <c r="K8" s="5" t="n">
        <v>46312</v>
      </c>
      <c r="L8" s="6" t="n">
        <v>6</v>
      </c>
      <c r="M8" s="7">
        <f>IF(OR(I8="",L8=""),"",EDATE(I8,L8))</f>
        <v/>
      </c>
      <c r="N8" s="8">
        <f>IF(G8="","",IFERROR(VLOOKUP(G8,'Auswertung'!$J$5:$K$9,2,FALSE),0))</f>
        <v/>
      </c>
      <c r="O8" s="9" t="n">
        <v>2</v>
      </c>
      <c r="P8" s="8">
        <f>IF(A8="","",IFERROR(N8+O8,0))</f>
        <v/>
      </c>
      <c r="Q8" s="8">
        <f>IF(P8="","",P8*12)</f>
        <v/>
      </c>
      <c r="R8" s="2" t="inlineStr">
        <is>
          <t>Umzug</t>
        </is>
      </c>
      <c r="S8" s="2" t="inlineStr">
        <is>
          <t>Ordentliche Kündigung</t>
        </is>
      </c>
      <c r="T8" s="6" t="inlineStr">
        <is>
          <t>Ja</t>
        </is>
      </c>
      <c r="U8" s="6" t="inlineStr">
        <is>
          <t>Ja</t>
        </is>
      </c>
      <c r="V8" s="10">
        <f>IF(A8="","",IF(U8="Ja","Abgeschlossen",IF(K8="","Offen",IF(OR(K8&lt;TODAY(),AND(M8&lt;&gt;"",K8&lt;M8)),"Frist prüfen",IF(T8="Ja","Bestätigt","Offen")))))</f>
        <v/>
      </c>
      <c r="W8" s="10">
        <f>IF(OR(A8="",K8=""),"",MAX(0,K8-TODAY()))</f>
        <v/>
      </c>
      <c r="X8" s="3" t="inlineStr">
        <is>
          <t>Vorgang vollständig abgeschlossen.</t>
        </is>
      </c>
    </row>
    <row r="9" ht="26" customHeight="1">
      <c r="A9" s="2" t="inlineStr">
        <is>
          <t>K-2026-008</t>
        </is>
      </c>
      <c r="B9" s="2" t="inlineStr">
        <is>
          <t>Claudia Schäfer</t>
        </is>
      </c>
      <c r="C9" s="3" t="inlineStr">
        <is>
          <t>Leipzig Immobilien Partner</t>
        </is>
      </c>
      <c r="D9" s="3" t="inlineStr">
        <is>
          <t>Karl-Liebknecht-Straße 105</t>
        </is>
      </c>
      <c r="E9" s="4" t="inlineStr">
        <is>
          <t>04275</t>
        </is>
      </c>
      <c r="F9" s="2" t="inlineStr">
        <is>
          <t>Leipzig</t>
        </is>
      </c>
      <c r="G9" s="2" t="inlineStr">
        <is>
          <t>Tele Columbus</t>
        </is>
      </c>
      <c r="H9" s="4" t="inlineStr">
        <is>
          <t>TC-2026-840921</t>
        </is>
      </c>
      <c r="I9" s="5" t="n">
        <v>46217</v>
      </c>
      <c r="J9" s="5" t="n">
        <v>46287</v>
      </c>
      <c r="K9" s="5" t="n">
        <v>46347</v>
      </c>
      <c r="L9" s="6" t="n">
        <v>3</v>
      </c>
      <c r="M9" s="7">
        <f>IF(OR(I9="",L9=""),"",EDATE(I9,L9))</f>
        <v/>
      </c>
      <c r="N9" s="8">
        <f>IF(G9="","",IFERROR(VLOOKUP(G9,'Auswertung'!$J$5:$K$9,2,FALSE),0))</f>
        <v/>
      </c>
      <c r="O9" s="9" t="n">
        <v>0</v>
      </c>
      <c r="P9" s="8">
        <f>IF(A9="","",IFERROR(N9+O9,0))</f>
        <v/>
      </c>
      <c r="Q9" s="8">
        <f>IF(P9="","",P9*12)</f>
        <v/>
      </c>
      <c r="R9" s="2" t="inlineStr">
        <is>
          <t>Kostenersparnis</t>
        </is>
      </c>
      <c r="S9" s="2" t="inlineStr">
        <is>
          <t>Ordentliche Kündigung</t>
        </is>
      </c>
      <c r="T9" s="6" t="inlineStr">
        <is>
          <t>Nein</t>
        </is>
      </c>
      <c r="U9" s="6" t="inlineStr">
        <is>
          <t>Nein</t>
        </is>
      </c>
      <c r="V9" s="10">
        <f>IF(A9="","",IF(U9="Ja","Abgeschlossen",IF(K9="","Offen",IF(OR(K9&lt;TODAY(),AND(M9&lt;&gt;"",K9&lt;M9)),"Frist prüfen",IF(T9="Ja","Bestätigt","Offen")))))</f>
        <v/>
      </c>
      <c r="W9" s="10">
        <f>IF(OR(A9="",K9=""),"",MAX(0,K9-TODAY()))</f>
        <v/>
      </c>
      <c r="X9" s="3" t="inlineStr">
        <is>
          <t>Kündigungsbestätigung noch ausstehend.</t>
        </is>
      </c>
    </row>
    <row r="10" ht="26" customHeight="1">
      <c r="A10" s="2" t="inlineStr">
        <is>
          <t>K-2026-009</t>
        </is>
      </c>
      <c r="B10" s="2" t="inlineStr">
        <is>
          <t>Markus Bauer</t>
        </is>
      </c>
      <c r="C10" s="3" t="inlineStr">
        <is>
          <t>Dresdner Wohnkonzept GmbH</t>
        </is>
      </c>
      <c r="D10" s="3" t="inlineStr">
        <is>
          <t>Alaunstraße 38</t>
        </is>
      </c>
      <c r="E10" s="4" t="inlineStr">
        <is>
          <t>01099</t>
        </is>
      </c>
      <c r="F10" s="2" t="inlineStr">
        <is>
          <t>Dresden</t>
        </is>
      </c>
      <c r="G10" s="2" t="inlineStr">
        <is>
          <t>NetCologne</t>
        </is>
      </c>
      <c r="H10" s="4" t="inlineStr">
        <is>
          <t>NC-2026-267513</t>
        </is>
      </c>
      <c r="I10" s="5" t="n">
        <v>46102</v>
      </c>
      <c r="J10" s="5" t="n">
        <v>46298</v>
      </c>
      <c r="K10" s="5" t="n">
        <v>46282</v>
      </c>
      <c r="L10" s="6" t="n">
        <v>8</v>
      </c>
      <c r="M10" s="7">
        <f>IF(OR(I10="",L10=""),"",EDATE(I10,L10))</f>
        <v/>
      </c>
      <c r="N10" s="8">
        <f>IF(G10="","",IFERROR(VLOOKUP(G10,'Auswertung'!$J$5:$K$9,2,FALSE),0))</f>
        <v/>
      </c>
      <c r="O10" s="9" t="n">
        <v>1</v>
      </c>
      <c r="P10" s="8">
        <f>IF(A10="","",IFERROR(N10+O10,0))</f>
        <v/>
      </c>
      <c r="Q10" s="8">
        <f>IF(P10="","",P10*12)</f>
        <v/>
      </c>
      <c r="R10" s="2" t="inlineStr">
        <is>
          <t>Nichtnutzung</t>
        </is>
      </c>
      <c r="S10" s="2" t="inlineStr">
        <is>
          <t>Ordentliche Kündigung</t>
        </is>
      </c>
      <c r="T10" s="6" t="inlineStr">
        <is>
          <t>Nein</t>
        </is>
      </c>
      <c r="U10" s="6" t="inlineStr">
        <is>
          <t>Nein</t>
        </is>
      </c>
      <c r="V10" s="10">
        <f>IF(A10="","",IF(U10="Ja","Abgeschlossen",IF(K10="","Offen",IF(OR(K10&lt;TODAY(),AND(M10&lt;&gt;"",K10&lt;M10)),"Frist prüfen",IF(T10="Ja","Bestätigt","Offen")))))</f>
        <v/>
      </c>
      <c r="W10" s="10">
        <f>IF(OR(A10="",K10=""),"",MAX(0,K10-TODAY()))</f>
        <v/>
      </c>
      <c r="X10" s="3" t="inlineStr">
        <is>
          <t>Frist und Mindestlaufzeit mit Anbieter klären.</t>
        </is>
      </c>
    </row>
    <row r="11" ht="26" customHeight="1">
      <c r="A11" s="2" t="n"/>
      <c r="B11" s="2" t="n"/>
      <c r="C11" s="3" t="n"/>
      <c r="D11" s="3" t="n"/>
      <c r="E11" s="4" t="n"/>
      <c r="F11" s="2" t="n"/>
      <c r="G11" s="2" t="n"/>
      <c r="H11" s="4" t="n"/>
      <c r="I11" s="5" t="n"/>
      <c r="J11" s="5" t="n"/>
      <c r="K11" s="5" t="n"/>
      <c r="L11" s="6" t="n"/>
      <c r="M11" s="7">
        <f>IF(OR(I11="",L11=""),"",EDATE(I11,L11))</f>
        <v/>
      </c>
      <c r="N11" s="8">
        <f>IF(G11="","",IFERROR(VLOOKUP(G11,'Auswertung'!$J$5:$K$9,2,FALSE),0))</f>
        <v/>
      </c>
      <c r="O11" s="9" t="n"/>
      <c r="P11" s="8">
        <f>IF(A11="","",IFERROR(N11+O11,0))</f>
        <v/>
      </c>
      <c r="Q11" s="8">
        <f>IF(P11="","",P11*12)</f>
        <v/>
      </c>
      <c r="R11" s="2" t="n"/>
      <c r="S11" s="2" t="n"/>
      <c r="T11" s="6" t="n"/>
      <c r="U11" s="6" t="n"/>
      <c r="V11" s="10">
        <f>IF(A11="","",IF(U11="Ja","Abgeschlossen",IF(K11="","Offen",IF(OR(K11&lt;TODAY(),AND(M11&lt;&gt;"",K11&lt;M11)),"Frist prüfen",IF(T11="Ja","Bestätigt","Offen")))))</f>
        <v/>
      </c>
      <c r="W11" s="10">
        <f>IF(OR(A11="",K11=""),"",MAX(0,K11-TODAY()))</f>
        <v/>
      </c>
      <c r="X11" s="3" t="n"/>
    </row>
    <row r="12" ht="26" customHeight="1">
      <c r="A12" s="2" t="n"/>
      <c r="B12" s="2" t="n"/>
      <c r="C12" s="3" t="n"/>
      <c r="D12" s="3" t="n"/>
      <c r="E12" s="4" t="n"/>
      <c r="F12" s="2" t="n"/>
      <c r="G12" s="2" t="n"/>
      <c r="H12" s="4" t="n"/>
      <c r="I12" s="5" t="n"/>
      <c r="J12" s="5" t="n"/>
      <c r="K12" s="5" t="n"/>
      <c r="L12" s="6" t="n"/>
      <c r="M12" s="7">
        <f>IF(OR(I12="",L12=""),"",EDATE(I12,L12))</f>
        <v/>
      </c>
      <c r="N12" s="8">
        <f>IF(G12="","",IFERROR(VLOOKUP(G12,'Auswertung'!$J$5:$K$9,2,FALSE),0))</f>
        <v/>
      </c>
      <c r="O12" s="9" t="n"/>
      <c r="P12" s="8">
        <f>IF(A12="","",IFERROR(N12+O12,0))</f>
        <v/>
      </c>
      <c r="Q12" s="8">
        <f>IF(P12="","",P12*12)</f>
        <v/>
      </c>
      <c r="R12" s="2" t="n"/>
      <c r="S12" s="2" t="n"/>
      <c r="T12" s="6" t="n"/>
      <c r="U12" s="6" t="n"/>
      <c r="V12" s="10">
        <f>IF(A12="","",IF(U12="Ja","Abgeschlossen",IF(K12="","Offen",IF(OR(K12&lt;TODAY(),AND(M12&lt;&gt;"",K12&lt;M12)),"Frist prüfen",IF(T12="Ja","Bestätigt","Offen")))))</f>
        <v/>
      </c>
      <c r="W12" s="10">
        <f>IF(OR(A12="",K12=""),"",MAX(0,K12-TODAY()))</f>
        <v/>
      </c>
      <c r="X12" s="3" t="n"/>
    </row>
    <row r="13" ht="26" customHeight="1">
      <c r="A13" s="2" t="n"/>
      <c r="B13" s="2" t="n"/>
      <c r="C13" s="3" t="n"/>
      <c r="D13" s="3" t="n"/>
      <c r="E13" s="4" t="n"/>
      <c r="F13" s="2" t="n"/>
      <c r="G13" s="2" t="n"/>
      <c r="H13" s="4" t="n"/>
      <c r="I13" s="5" t="n"/>
      <c r="J13" s="5" t="n"/>
      <c r="K13" s="5" t="n"/>
      <c r="L13" s="6" t="n"/>
      <c r="M13" s="7">
        <f>IF(OR(I13="",L13=""),"",EDATE(I13,L13))</f>
        <v/>
      </c>
      <c r="N13" s="8">
        <f>IF(G13="","",IFERROR(VLOOKUP(G13,'Auswertung'!$J$5:$K$9,2,FALSE),0))</f>
        <v/>
      </c>
      <c r="O13" s="9" t="n"/>
      <c r="P13" s="8">
        <f>IF(A13="","",IFERROR(N13+O13,0))</f>
        <v/>
      </c>
      <c r="Q13" s="8">
        <f>IF(P13="","",P13*12)</f>
        <v/>
      </c>
      <c r="R13" s="2" t="n"/>
      <c r="S13" s="2" t="n"/>
      <c r="T13" s="6" t="n"/>
      <c r="U13" s="6" t="n"/>
      <c r="V13" s="10">
        <f>IF(A13="","",IF(U13="Ja","Abgeschlossen",IF(K13="","Offen",IF(OR(K13&lt;TODAY(),AND(M13&lt;&gt;"",K13&lt;M13)),"Frist prüfen",IF(T13="Ja","Bestätigt","Offen")))))</f>
        <v/>
      </c>
      <c r="W13" s="10">
        <f>IF(OR(A13="",K13=""),"",MAX(0,K13-TODAY()))</f>
        <v/>
      </c>
      <c r="X13" s="3" t="n"/>
    </row>
    <row r="14" ht="26" customHeight="1">
      <c r="A14" s="2" t="n"/>
      <c r="B14" s="2" t="n"/>
      <c r="C14" s="3" t="n"/>
      <c r="D14" s="3" t="n"/>
      <c r="E14" s="4" t="n"/>
      <c r="F14" s="2" t="n"/>
      <c r="G14" s="2" t="n"/>
      <c r="H14" s="4" t="n"/>
      <c r="I14" s="5" t="n"/>
      <c r="J14" s="5" t="n"/>
      <c r="K14" s="5" t="n"/>
      <c r="L14" s="6" t="n"/>
      <c r="M14" s="7">
        <f>IF(OR(I14="",L14=""),"",EDATE(I14,L14))</f>
        <v/>
      </c>
      <c r="N14" s="8">
        <f>IF(G14="","",IFERROR(VLOOKUP(G14,'Auswertung'!$J$5:$K$9,2,FALSE),0))</f>
        <v/>
      </c>
      <c r="O14" s="9" t="n"/>
      <c r="P14" s="8">
        <f>IF(A14="","",IFERROR(N14+O14,0))</f>
        <v/>
      </c>
      <c r="Q14" s="8">
        <f>IF(P14="","",P14*12)</f>
        <v/>
      </c>
      <c r="R14" s="2" t="n"/>
      <c r="S14" s="2" t="n"/>
      <c r="T14" s="6" t="n"/>
      <c r="U14" s="6" t="n"/>
      <c r="V14" s="10">
        <f>IF(A14="","",IF(U14="Ja","Abgeschlossen",IF(K14="","Offen",IF(OR(K14&lt;TODAY(),AND(M14&lt;&gt;"",K14&lt;M14)),"Frist prüfen",IF(T14="Ja","Bestätigt","Offen")))))</f>
        <v/>
      </c>
      <c r="W14" s="10">
        <f>IF(OR(A14="",K14=""),"",MAX(0,K14-TODAY()))</f>
        <v/>
      </c>
      <c r="X14" s="3" t="n"/>
    </row>
    <row r="15" ht="26" customHeight="1">
      <c r="A15" s="2" t="n"/>
      <c r="B15" s="2" t="n"/>
      <c r="C15" s="3" t="n"/>
      <c r="D15" s="3" t="n"/>
      <c r="E15" s="4" t="n"/>
      <c r="F15" s="2" t="n"/>
      <c r="G15" s="2" t="n"/>
      <c r="H15" s="4" t="n"/>
      <c r="I15" s="5" t="n"/>
      <c r="J15" s="5" t="n"/>
      <c r="K15" s="5" t="n"/>
      <c r="L15" s="6" t="n"/>
      <c r="M15" s="7">
        <f>IF(OR(I15="",L15=""),"",EDATE(I15,L15))</f>
        <v/>
      </c>
      <c r="N15" s="8">
        <f>IF(G15="","",IFERROR(VLOOKUP(G15,'Auswertung'!$J$5:$K$9,2,FALSE),0))</f>
        <v/>
      </c>
      <c r="O15" s="9" t="n"/>
      <c r="P15" s="8">
        <f>IF(A15="","",IFERROR(N15+O15,0))</f>
        <v/>
      </c>
      <c r="Q15" s="8">
        <f>IF(P15="","",P15*12)</f>
        <v/>
      </c>
      <c r="R15" s="2" t="n"/>
      <c r="S15" s="2" t="n"/>
      <c r="T15" s="6" t="n"/>
      <c r="U15" s="6" t="n"/>
      <c r="V15" s="10">
        <f>IF(A15="","",IF(U15="Ja","Abgeschlossen",IF(K15="","Offen",IF(OR(K15&lt;TODAY(),AND(M15&lt;&gt;"",K15&lt;M15)),"Frist prüfen",IF(T15="Ja","Bestätigt","Offen")))))</f>
        <v/>
      </c>
      <c r="W15" s="10">
        <f>IF(OR(A15="",K15=""),"",MAX(0,K15-TODAY()))</f>
        <v/>
      </c>
      <c r="X15" s="3" t="n"/>
    </row>
    <row r="16" ht="26" customHeight="1">
      <c r="A16" s="2" t="n"/>
      <c r="B16" s="2" t="n"/>
      <c r="C16" s="3" t="n"/>
      <c r="D16" s="3" t="n"/>
      <c r="E16" s="4" t="n"/>
      <c r="F16" s="2" t="n"/>
      <c r="G16" s="2" t="n"/>
      <c r="H16" s="4" t="n"/>
      <c r="I16" s="5" t="n"/>
      <c r="J16" s="5" t="n"/>
      <c r="K16" s="5" t="n"/>
      <c r="L16" s="6" t="n"/>
      <c r="M16" s="7">
        <f>IF(OR(I16="",L16=""),"",EDATE(I16,L16))</f>
        <v/>
      </c>
      <c r="N16" s="8">
        <f>IF(G16="","",IFERROR(VLOOKUP(G16,'Auswertung'!$J$5:$K$9,2,FALSE),0))</f>
        <v/>
      </c>
      <c r="O16" s="9" t="n"/>
      <c r="P16" s="8">
        <f>IF(A16="","",IFERROR(N16+O16,0))</f>
        <v/>
      </c>
      <c r="Q16" s="8">
        <f>IF(P16="","",P16*12)</f>
        <v/>
      </c>
      <c r="R16" s="2" t="n"/>
      <c r="S16" s="2" t="n"/>
      <c r="T16" s="6" t="n"/>
      <c r="U16" s="6" t="n"/>
      <c r="V16" s="10">
        <f>IF(A16="","",IF(U16="Ja","Abgeschlossen",IF(K16="","Offen",IF(OR(K16&lt;TODAY(),AND(M16&lt;&gt;"",K16&lt;M16)),"Frist prüfen",IF(T16="Ja","Bestätigt","Offen")))))</f>
        <v/>
      </c>
      <c r="W16" s="10">
        <f>IF(OR(A16="",K16=""),"",MAX(0,K16-TODAY()))</f>
        <v/>
      </c>
      <c r="X16" s="3" t="n"/>
    </row>
    <row r="17" ht="26" customHeight="1">
      <c r="A17" s="2" t="n"/>
      <c r="B17" s="2" t="n"/>
      <c r="C17" s="3" t="n"/>
      <c r="D17" s="3" t="n"/>
      <c r="E17" s="4" t="n"/>
      <c r="F17" s="2" t="n"/>
      <c r="G17" s="2" t="n"/>
      <c r="H17" s="4" t="n"/>
      <c r="I17" s="5" t="n"/>
      <c r="J17" s="5" t="n"/>
      <c r="K17" s="5" t="n"/>
      <c r="L17" s="6" t="n"/>
      <c r="M17" s="7">
        <f>IF(OR(I17="",L17=""),"",EDATE(I17,L17))</f>
        <v/>
      </c>
      <c r="N17" s="8">
        <f>IF(G17="","",IFERROR(VLOOKUP(G17,'Auswertung'!$J$5:$K$9,2,FALSE),0))</f>
        <v/>
      </c>
      <c r="O17" s="9" t="n"/>
      <c r="P17" s="8">
        <f>IF(A17="","",IFERROR(N17+O17,0))</f>
        <v/>
      </c>
      <c r="Q17" s="8">
        <f>IF(P17="","",P17*12)</f>
        <v/>
      </c>
      <c r="R17" s="2" t="n"/>
      <c r="S17" s="2" t="n"/>
      <c r="T17" s="6" t="n"/>
      <c r="U17" s="6" t="n"/>
      <c r="V17" s="10">
        <f>IF(A17="","",IF(U17="Ja","Abgeschlossen",IF(K17="","Offen",IF(OR(K17&lt;TODAY(),AND(M17&lt;&gt;"",K17&lt;M17)),"Frist prüfen",IF(T17="Ja","Bestätigt","Offen")))))</f>
        <v/>
      </c>
      <c r="W17" s="10">
        <f>IF(OR(A17="",K17=""),"",MAX(0,K17-TODAY()))</f>
        <v/>
      </c>
      <c r="X17" s="3" t="n"/>
    </row>
    <row r="18" ht="26" customHeight="1">
      <c r="A18" s="2" t="n"/>
      <c r="B18" s="2" t="n"/>
      <c r="C18" s="3" t="n"/>
      <c r="D18" s="3" t="n"/>
      <c r="E18" s="4" t="n"/>
      <c r="F18" s="2" t="n"/>
      <c r="G18" s="2" t="n"/>
      <c r="H18" s="4" t="n"/>
      <c r="I18" s="5" t="n"/>
      <c r="J18" s="5" t="n"/>
      <c r="K18" s="5" t="n"/>
      <c r="L18" s="6" t="n"/>
      <c r="M18" s="7">
        <f>IF(OR(I18="",L18=""),"",EDATE(I18,L18))</f>
        <v/>
      </c>
      <c r="N18" s="8">
        <f>IF(G18="","",IFERROR(VLOOKUP(G18,'Auswertung'!$J$5:$K$9,2,FALSE),0))</f>
        <v/>
      </c>
      <c r="O18" s="9" t="n"/>
      <c r="P18" s="8">
        <f>IF(A18="","",IFERROR(N18+O18,0))</f>
        <v/>
      </c>
      <c r="Q18" s="8">
        <f>IF(P18="","",P18*12)</f>
        <v/>
      </c>
      <c r="R18" s="2" t="n"/>
      <c r="S18" s="2" t="n"/>
      <c r="T18" s="6" t="n"/>
      <c r="U18" s="6" t="n"/>
      <c r="V18" s="10">
        <f>IF(A18="","",IF(U18="Ja","Abgeschlossen",IF(K18="","Offen",IF(OR(K18&lt;TODAY(),AND(M18&lt;&gt;"",K18&lt;M18)),"Frist prüfen",IF(T18="Ja","Bestätigt","Offen")))))</f>
        <v/>
      </c>
      <c r="W18" s="10">
        <f>IF(OR(A18="",K18=""),"",MAX(0,K18-TODAY()))</f>
        <v/>
      </c>
      <c r="X18" s="3" t="n"/>
    </row>
    <row r="19" ht="26" customHeight="1">
      <c r="A19" s="2" t="n"/>
      <c r="B19" s="2" t="n"/>
      <c r="C19" s="3" t="n"/>
      <c r="D19" s="3" t="n"/>
      <c r="E19" s="4" t="n"/>
      <c r="F19" s="2" t="n"/>
      <c r="G19" s="2" t="n"/>
      <c r="H19" s="4" t="n"/>
      <c r="I19" s="5" t="n"/>
      <c r="J19" s="5" t="n"/>
      <c r="K19" s="5" t="n"/>
      <c r="L19" s="6" t="n"/>
      <c r="M19" s="7">
        <f>IF(OR(I19="",L19=""),"",EDATE(I19,L19))</f>
        <v/>
      </c>
      <c r="N19" s="8">
        <f>IF(G19="","",IFERROR(VLOOKUP(G19,'Auswertung'!$J$5:$K$9,2,FALSE),0))</f>
        <v/>
      </c>
      <c r="O19" s="9" t="n"/>
      <c r="P19" s="8">
        <f>IF(A19="","",IFERROR(N19+O19,0))</f>
        <v/>
      </c>
      <c r="Q19" s="8">
        <f>IF(P19="","",P19*12)</f>
        <v/>
      </c>
      <c r="R19" s="2" t="n"/>
      <c r="S19" s="2" t="n"/>
      <c r="T19" s="6" t="n"/>
      <c r="U19" s="6" t="n"/>
      <c r="V19" s="10">
        <f>IF(A19="","",IF(U19="Ja","Abgeschlossen",IF(K19="","Offen",IF(OR(K19&lt;TODAY(),AND(M19&lt;&gt;"",K19&lt;M19)),"Frist prüfen",IF(T19="Ja","Bestätigt","Offen")))))</f>
        <v/>
      </c>
      <c r="W19" s="10">
        <f>IF(OR(A19="",K19=""),"",MAX(0,K19-TODAY()))</f>
        <v/>
      </c>
      <c r="X19" s="3" t="n"/>
    </row>
    <row r="20" ht="26" customHeight="1">
      <c r="A20" s="2" t="n"/>
      <c r="B20" s="2" t="n"/>
      <c r="C20" s="3" t="n"/>
      <c r="D20" s="3" t="n"/>
      <c r="E20" s="4" t="n"/>
      <c r="F20" s="2" t="n"/>
      <c r="G20" s="2" t="n"/>
      <c r="H20" s="4" t="n"/>
      <c r="I20" s="5" t="n"/>
      <c r="J20" s="5" t="n"/>
      <c r="K20" s="5" t="n"/>
      <c r="L20" s="6" t="n"/>
      <c r="M20" s="7">
        <f>IF(OR(I20="",L20=""),"",EDATE(I20,L20))</f>
        <v/>
      </c>
      <c r="N20" s="8">
        <f>IF(G20="","",IFERROR(VLOOKUP(G20,'Auswertung'!$J$5:$K$9,2,FALSE),0))</f>
        <v/>
      </c>
      <c r="O20" s="9" t="n"/>
      <c r="P20" s="8">
        <f>IF(A20="","",IFERROR(N20+O20,0))</f>
        <v/>
      </c>
      <c r="Q20" s="8">
        <f>IF(P20="","",P20*12)</f>
        <v/>
      </c>
      <c r="R20" s="2" t="n"/>
      <c r="S20" s="2" t="n"/>
      <c r="T20" s="6" t="n"/>
      <c r="U20" s="6" t="n"/>
      <c r="V20" s="10">
        <f>IF(A20="","",IF(U20="Ja","Abgeschlossen",IF(K20="","Offen",IF(OR(K20&lt;TODAY(),AND(M20&lt;&gt;"",K20&lt;M20)),"Frist prüfen",IF(T20="Ja","Bestätigt","Offen")))))</f>
        <v/>
      </c>
      <c r="W20" s="10">
        <f>IF(OR(A20="",K20=""),"",MAX(0,K20-TODAY()))</f>
        <v/>
      </c>
      <c r="X20" s="3" t="n"/>
    </row>
    <row r="21" ht="26" customHeight="1">
      <c r="A21" s="2" t="n"/>
      <c r="B21" s="2" t="n"/>
      <c r="C21" s="3" t="n"/>
      <c r="D21" s="3" t="n"/>
      <c r="E21" s="4" t="n"/>
      <c r="F21" s="2" t="n"/>
      <c r="G21" s="2" t="n"/>
      <c r="H21" s="4" t="n"/>
      <c r="I21" s="5" t="n"/>
      <c r="J21" s="5" t="n"/>
      <c r="K21" s="5" t="n"/>
      <c r="L21" s="6" t="n"/>
      <c r="M21" s="7">
        <f>IF(OR(I21="",L21=""),"",EDATE(I21,L21))</f>
        <v/>
      </c>
      <c r="N21" s="8">
        <f>IF(G21="","",IFERROR(VLOOKUP(G21,'Auswertung'!$J$5:$K$9,2,FALSE),0))</f>
        <v/>
      </c>
      <c r="O21" s="9" t="n"/>
      <c r="P21" s="8">
        <f>IF(A21="","",IFERROR(N21+O21,0))</f>
        <v/>
      </c>
      <c r="Q21" s="8">
        <f>IF(P21="","",P21*12)</f>
        <v/>
      </c>
      <c r="R21" s="2" t="n"/>
      <c r="S21" s="2" t="n"/>
      <c r="T21" s="6" t="n"/>
      <c r="U21" s="6" t="n"/>
      <c r="V21" s="10">
        <f>IF(A21="","",IF(U21="Ja","Abgeschlossen",IF(K21="","Offen",IF(OR(K21&lt;TODAY(),AND(M21&lt;&gt;"",K21&lt;M21)),"Frist prüfen",IF(T21="Ja","Bestätigt","Offen")))))</f>
        <v/>
      </c>
      <c r="W21" s="10">
        <f>IF(OR(A21="",K21=""),"",MAX(0,K21-TODAY()))</f>
        <v/>
      </c>
      <c r="X21" s="3" t="n"/>
    </row>
    <row r="22" ht="26" customHeight="1">
      <c r="A22" s="2" t="n"/>
      <c r="B22" s="2" t="n"/>
      <c r="C22" s="3" t="n"/>
      <c r="D22" s="3" t="n"/>
      <c r="E22" s="4" t="n"/>
      <c r="F22" s="2" t="n"/>
      <c r="G22" s="2" t="n"/>
      <c r="H22" s="4" t="n"/>
      <c r="I22" s="5" t="n"/>
      <c r="J22" s="5" t="n"/>
      <c r="K22" s="5" t="n"/>
      <c r="L22" s="6" t="n"/>
      <c r="M22" s="7">
        <f>IF(OR(I22="",L22=""),"",EDATE(I22,L22))</f>
        <v/>
      </c>
      <c r="N22" s="8">
        <f>IF(G22="","",IFERROR(VLOOKUP(G22,'Auswertung'!$J$5:$K$9,2,FALSE),0))</f>
        <v/>
      </c>
      <c r="O22" s="9" t="n"/>
      <c r="P22" s="8">
        <f>IF(A22="","",IFERROR(N22+O22,0))</f>
        <v/>
      </c>
      <c r="Q22" s="8">
        <f>IF(P22="","",P22*12)</f>
        <v/>
      </c>
      <c r="R22" s="2" t="n"/>
      <c r="S22" s="2" t="n"/>
      <c r="T22" s="6" t="n"/>
      <c r="U22" s="6" t="n"/>
      <c r="V22" s="10">
        <f>IF(A22="","",IF(U22="Ja","Abgeschlossen",IF(K22="","Offen",IF(OR(K22&lt;TODAY(),AND(M22&lt;&gt;"",K22&lt;M22)),"Frist prüfen",IF(T22="Ja","Bestätigt","Offen")))))</f>
        <v/>
      </c>
      <c r="W22" s="10">
        <f>IF(OR(A22="",K22=""),"",MAX(0,K22-TODAY()))</f>
        <v/>
      </c>
      <c r="X22" s="3" t="n"/>
    </row>
    <row r="23" ht="26" customHeight="1">
      <c r="A23" s="2" t="n"/>
      <c r="B23" s="2" t="n"/>
      <c r="C23" s="3" t="n"/>
      <c r="D23" s="3" t="n"/>
      <c r="E23" s="4" t="n"/>
      <c r="F23" s="2" t="n"/>
      <c r="G23" s="2" t="n"/>
      <c r="H23" s="4" t="n"/>
      <c r="I23" s="5" t="n"/>
      <c r="J23" s="5" t="n"/>
      <c r="K23" s="5" t="n"/>
      <c r="L23" s="6" t="n"/>
      <c r="M23" s="7">
        <f>IF(OR(I23="",L23=""),"",EDATE(I23,L23))</f>
        <v/>
      </c>
      <c r="N23" s="8">
        <f>IF(G23="","",IFERROR(VLOOKUP(G23,'Auswertung'!$J$5:$K$9,2,FALSE),0))</f>
        <v/>
      </c>
      <c r="O23" s="9" t="n"/>
      <c r="P23" s="8">
        <f>IF(A23="","",IFERROR(N23+O23,0))</f>
        <v/>
      </c>
      <c r="Q23" s="8">
        <f>IF(P23="","",P23*12)</f>
        <v/>
      </c>
      <c r="R23" s="2" t="n"/>
      <c r="S23" s="2" t="n"/>
      <c r="T23" s="6" t="n"/>
      <c r="U23" s="6" t="n"/>
      <c r="V23" s="10">
        <f>IF(A23="","",IF(U23="Ja","Abgeschlossen",IF(K23="","Offen",IF(OR(K23&lt;TODAY(),AND(M23&lt;&gt;"",K23&lt;M23)),"Frist prüfen",IF(T23="Ja","Bestätigt","Offen")))))</f>
        <v/>
      </c>
      <c r="W23" s="10">
        <f>IF(OR(A23="",K23=""),"",MAX(0,K23-TODAY()))</f>
        <v/>
      </c>
      <c r="X23" s="3" t="n"/>
    </row>
    <row r="24" ht="26" customHeight="1">
      <c r="A24" s="2" t="n"/>
      <c r="B24" s="2" t="n"/>
      <c r="C24" s="3" t="n"/>
      <c r="D24" s="3" t="n"/>
      <c r="E24" s="4" t="n"/>
      <c r="F24" s="2" t="n"/>
      <c r="G24" s="2" t="n"/>
      <c r="H24" s="4" t="n"/>
      <c r="I24" s="5" t="n"/>
      <c r="J24" s="5" t="n"/>
      <c r="K24" s="5" t="n"/>
      <c r="L24" s="6" t="n"/>
      <c r="M24" s="7">
        <f>IF(OR(I24="",L24=""),"",EDATE(I24,L24))</f>
        <v/>
      </c>
      <c r="N24" s="8">
        <f>IF(G24="","",IFERROR(VLOOKUP(G24,'Auswertung'!$J$5:$K$9,2,FALSE),0))</f>
        <v/>
      </c>
      <c r="O24" s="9" t="n"/>
      <c r="P24" s="8">
        <f>IF(A24="","",IFERROR(N24+O24,0))</f>
        <v/>
      </c>
      <c r="Q24" s="8">
        <f>IF(P24="","",P24*12)</f>
        <v/>
      </c>
      <c r="R24" s="2" t="n"/>
      <c r="S24" s="2" t="n"/>
      <c r="T24" s="6" t="n"/>
      <c r="U24" s="6" t="n"/>
      <c r="V24" s="10">
        <f>IF(A24="","",IF(U24="Ja","Abgeschlossen",IF(K24="","Offen",IF(OR(K24&lt;TODAY(),AND(M24&lt;&gt;"",K24&lt;M24)),"Frist prüfen",IF(T24="Ja","Bestätigt","Offen")))))</f>
        <v/>
      </c>
      <c r="W24" s="10">
        <f>IF(OR(A24="",K24=""),"",MAX(0,K24-TODAY()))</f>
        <v/>
      </c>
      <c r="X24" s="3" t="n"/>
    </row>
    <row r="25" ht="26" customHeight="1">
      <c r="A25" s="2" t="n"/>
      <c r="B25" s="2" t="n"/>
      <c r="C25" s="3" t="n"/>
      <c r="D25" s="3" t="n"/>
      <c r="E25" s="4" t="n"/>
      <c r="F25" s="2" t="n"/>
      <c r="G25" s="2" t="n"/>
      <c r="H25" s="4" t="n"/>
      <c r="I25" s="5" t="n"/>
      <c r="J25" s="5" t="n"/>
      <c r="K25" s="5" t="n"/>
      <c r="L25" s="6" t="n"/>
      <c r="M25" s="7">
        <f>IF(OR(I25="",L25=""),"",EDATE(I25,L25))</f>
        <v/>
      </c>
      <c r="N25" s="8">
        <f>IF(G25="","",IFERROR(VLOOKUP(G25,'Auswertung'!$J$5:$K$9,2,FALSE),0))</f>
        <v/>
      </c>
      <c r="O25" s="9" t="n"/>
      <c r="P25" s="8">
        <f>IF(A25="","",IFERROR(N25+O25,0))</f>
        <v/>
      </c>
      <c r="Q25" s="8">
        <f>IF(P25="","",P25*12)</f>
        <v/>
      </c>
      <c r="R25" s="2" t="n"/>
      <c r="S25" s="2" t="n"/>
      <c r="T25" s="6" t="n"/>
      <c r="U25" s="6" t="n"/>
      <c r="V25" s="10">
        <f>IF(A25="","",IF(U25="Ja","Abgeschlossen",IF(K25="","Offen",IF(OR(K25&lt;TODAY(),AND(M25&lt;&gt;"",K25&lt;M25)),"Frist prüfen",IF(T25="Ja","Bestätigt","Offen")))))</f>
        <v/>
      </c>
      <c r="W25" s="10">
        <f>IF(OR(A25="",K25=""),"",MAX(0,K25-TODAY()))</f>
        <v/>
      </c>
      <c r="X25" s="3" t="n"/>
    </row>
    <row r="26" ht="26" customHeight="1">
      <c r="A26" s="2" t="n"/>
      <c r="B26" s="2" t="n"/>
      <c r="C26" s="3" t="n"/>
      <c r="D26" s="3" t="n"/>
      <c r="E26" s="4" t="n"/>
      <c r="F26" s="2" t="n"/>
      <c r="G26" s="2" t="n"/>
      <c r="H26" s="4" t="n"/>
      <c r="I26" s="5" t="n"/>
      <c r="J26" s="5" t="n"/>
      <c r="K26" s="5" t="n"/>
      <c r="L26" s="6" t="n"/>
      <c r="M26" s="7">
        <f>IF(OR(I26="",L26=""),"",EDATE(I26,L26))</f>
        <v/>
      </c>
      <c r="N26" s="8">
        <f>IF(G26="","",IFERROR(VLOOKUP(G26,'Auswertung'!$J$5:$K$9,2,FALSE),0))</f>
        <v/>
      </c>
      <c r="O26" s="9" t="n"/>
      <c r="P26" s="8">
        <f>IF(A26="","",IFERROR(N26+O26,0))</f>
        <v/>
      </c>
      <c r="Q26" s="8">
        <f>IF(P26="","",P26*12)</f>
        <v/>
      </c>
      <c r="R26" s="2" t="n"/>
      <c r="S26" s="2" t="n"/>
      <c r="T26" s="6" t="n"/>
      <c r="U26" s="6" t="n"/>
      <c r="V26" s="10">
        <f>IF(A26="","",IF(U26="Ja","Abgeschlossen",IF(K26="","Offen",IF(OR(K26&lt;TODAY(),AND(M26&lt;&gt;"",K26&lt;M26)),"Frist prüfen",IF(T26="Ja","Bestätigt","Offen")))))</f>
        <v/>
      </c>
      <c r="W26" s="10">
        <f>IF(OR(A26="",K26=""),"",MAX(0,K26-TODAY()))</f>
        <v/>
      </c>
      <c r="X26" s="3" t="n"/>
    </row>
    <row r="27" ht="26" customHeight="1">
      <c r="A27" s="2" t="n"/>
      <c r="B27" s="2" t="n"/>
      <c r="C27" s="3" t="n"/>
      <c r="D27" s="3" t="n"/>
      <c r="E27" s="4" t="n"/>
      <c r="F27" s="2" t="n"/>
      <c r="G27" s="2" t="n"/>
      <c r="H27" s="4" t="n"/>
      <c r="I27" s="5" t="n"/>
      <c r="J27" s="5" t="n"/>
      <c r="K27" s="5" t="n"/>
      <c r="L27" s="6" t="n"/>
      <c r="M27" s="7">
        <f>IF(OR(I27="",L27=""),"",EDATE(I27,L27))</f>
        <v/>
      </c>
      <c r="N27" s="8">
        <f>IF(G27="","",IFERROR(VLOOKUP(G27,'Auswertung'!$J$5:$K$9,2,FALSE),0))</f>
        <v/>
      </c>
      <c r="O27" s="9" t="n"/>
      <c r="P27" s="8">
        <f>IF(A27="","",IFERROR(N27+O27,0))</f>
        <v/>
      </c>
      <c r="Q27" s="8">
        <f>IF(P27="","",P27*12)</f>
        <v/>
      </c>
      <c r="R27" s="2" t="n"/>
      <c r="S27" s="2" t="n"/>
      <c r="T27" s="6" t="n"/>
      <c r="U27" s="6" t="n"/>
      <c r="V27" s="10">
        <f>IF(A27="","",IF(U27="Ja","Abgeschlossen",IF(K27="","Offen",IF(OR(K27&lt;TODAY(),AND(M27&lt;&gt;"",K27&lt;M27)),"Frist prüfen",IF(T27="Ja","Bestätigt","Offen")))))</f>
        <v/>
      </c>
      <c r="W27" s="10">
        <f>IF(OR(A27="",K27=""),"",MAX(0,K27-TODAY()))</f>
        <v/>
      </c>
      <c r="X27" s="3" t="n"/>
    </row>
    <row r="28" ht="26" customHeight="1">
      <c r="A28" s="2" t="n"/>
      <c r="B28" s="2" t="n"/>
      <c r="C28" s="3" t="n"/>
      <c r="D28" s="3" t="n"/>
      <c r="E28" s="4" t="n"/>
      <c r="F28" s="2" t="n"/>
      <c r="G28" s="2" t="n"/>
      <c r="H28" s="4" t="n"/>
      <c r="I28" s="5" t="n"/>
      <c r="J28" s="5" t="n"/>
      <c r="K28" s="5" t="n"/>
      <c r="L28" s="6" t="n"/>
      <c r="M28" s="7">
        <f>IF(OR(I28="",L28=""),"",EDATE(I28,L28))</f>
        <v/>
      </c>
      <c r="N28" s="8">
        <f>IF(G28="","",IFERROR(VLOOKUP(G28,'Auswertung'!$J$5:$K$9,2,FALSE),0))</f>
        <v/>
      </c>
      <c r="O28" s="9" t="n"/>
      <c r="P28" s="8">
        <f>IF(A28="","",IFERROR(N28+O28,0))</f>
        <v/>
      </c>
      <c r="Q28" s="8">
        <f>IF(P28="","",P28*12)</f>
        <v/>
      </c>
      <c r="R28" s="2" t="n"/>
      <c r="S28" s="2" t="n"/>
      <c r="T28" s="6" t="n"/>
      <c r="U28" s="6" t="n"/>
      <c r="V28" s="10">
        <f>IF(A28="","",IF(U28="Ja","Abgeschlossen",IF(K28="","Offen",IF(OR(K28&lt;TODAY(),AND(M28&lt;&gt;"",K28&lt;M28)),"Frist prüfen",IF(T28="Ja","Bestätigt","Offen")))))</f>
        <v/>
      </c>
      <c r="W28" s="10">
        <f>IF(OR(A28="",K28=""),"",MAX(0,K28-TODAY()))</f>
        <v/>
      </c>
      <c r="X28" s="3" t="n"/>
    </row>
    <row r="29" ht="26" customHeight="1">
      <c r="A29" s="2" t="n"/>
      <c r="B29" s="2" t="n"/>
      <c r="C29" s="3" t="n"/>
      <c r="D29" s="3" t="n"/>
      <c r="E29" s="4" t="n"/>
      <c r="F29" s="2" t="n"/>
      <c r="G29" s="2" t="n"/>
      <c r="H29" s="4" t="n"/>
      <c r="I29" s="5" t="n"/>
      <c r="J29" s="5" t="n"/>
      <c r="K29" s="5" t="n"/>
      <c r="L29" s="6" t="n"/>
      <c r="M29" s="7">
        <f>IF(OR(I29="",L29=""),"",EDATE(I29,L29))</f>
        <v/>
      </c>
      <c r="N29" s="8">
        <f>IF(G29="","",IFERROR(VLOOKUP(G29,'Auswertung'!$J$5:$K$9,2,FALSE),0))</f>
        <v/>
      </c>
      <c r="O29" s="9" t="n"/>
      <c r="P29" s="8">
        <f>IF(A29="","",IFERROR(N29+O29,0))</f>
        <v/>
      </c>
      <c r="Q29" s="8">
        <f>IF(P29="","",P29*12)</f>
        <v/>
      </c>
      <c r="R29" s="2" t="n"/>
      <c r="S29" s="2" t="n"/>
      <c r="T29" s="6" t="n"/>
      <c r="U29" s="6" t="n"/>
      <c r="V29" s="10">
        <f>IF(A29="","",IF(U29="Ja","Abgeschlossen",IF(K29="","Offen",IF(OR(K29&lt;TODAY(),AND(M29&lt;&gt;"",K29&lt;M29)),"Frist prüfen",IF(T29="Ja","Bestätigt","Offen")))))</f>
        <v/>
      </c>
      <c r="W29" s="10">
        <f>IF(OR(A29="",K29=""),"",MAX(0,K29-TODAY()))</f>
        <v/>
      </c>
      <c r="X29" s="3" t="n"/>
    </row>
    <row r="30" ht="26" customHeight="1">
      <c r="A30" s="2" t="n"/>
      <c r="B30" s="2" t="n"/>
      <c r="C30" s="3" t="n"/>
      <c r="D30" s="3" t="n"/>
      <c r="E30" s="4" t="n"/>
      <c r="F30" s="2" t="n"/>
      <c r="G30" s="2" t="n"/>
      <c r="H30" s="4" t="n"/>
      <c r="I30" s="5" t="n"/>
      <c r="J30" s="5" t="n"/>
      <c r="K30" s="5" t="n"/>
      <c r="L30" s="6" t="n"/>
      <c r="M30" s="7">
        <f>IF(OR(I30="",L30=""),"",EDATE(I30,L30))</f>
        <v/>
      </c>
      <c r="N30" s="8">
        <f>IF(G30="","",IFERROR(VLOOKUP(G30,'Auswertung'!$J$5:$K$9,2,FALSE),0))</f>
        <v/>
      </c>
      <c r="O30" s="9" t="n"/>
      <c r="P30" s="8">
        <f>IF(A30="","",IFERROR(N30+O30,0))</f>
        <v/>
      </c>
      <c r="Q30" s="8">
        <f>IF(P30="","",P30*12)</f>
        <v/>
      </c>
      <c r="R30" s="2" t="n"/>
      <c r="S30" s="2" t="n"/>
      <c r="T30" s="6" t="n"/>
      <c r="U30" s="6" t="n"/>
      <c r="V30" s="10">
        <f>IF(A30="","",IF(U30="Ja","Abgeschlossen",IF(K30="","Offen",IF(OR(K30&lt;TODAY(),AND(M30&lt;&gt;"",K30&lt;M30)),"Frist prüfen",IF(T30="Ja","Bestätigt","Offen")))))</f>
        <v/>
      </c>
      <c r="W30" s="10">
        <f>IF(OR(A30="",K30=""),"",MAX(0,K30-TODAY()))</f>
        <v/>
      </c>
      <c r="X30" s="3" t="n"/>
    </row>
    <row r="31" ht="26" customHeight="1">
      <c r="A31" s="2" t="n"/>
      <c r="B31" s="2" t="n"/>
      <c r="C31" s="3" t="n"/>
      <c r="D31" s="3" t="n"/>
      <c r="E31" s="4" t="n"/>
      <c r="F31" s="2" t="n"/>
      <c r="G31" s="2" t="n"/>
      <c r="H31" s="4" t="n"/>
      <c r="I31" s="5" t="n"/>
      <c r="J31" s="5" t="n"/>
      <c r="K31" s="5" t="n"/>
      <c r="L31" s="6" t="n"/>
      <c r="M31" s="7">
        <f>IF(OR(I31="",L31=""),"",EDATE(I31,L31))</f>
        <v/>
      </c>
      <c r="N31" s="8">
        <f>IF(G31="","",IFERROR(VLOOKUP(G31,'Auswertung'!$J$5:$K$9,2,FALSE),0))</f>
        <v/>
      </c>
      <c r="O31" s="9" t="n"/>
      <c r="P31" s="8">
        <f>IF(A31="","",IFERROR(N31+O31,0))</f>
        <v/>
      </c>
      <c r="Q31" s="8">
        <f>IF(P31="","",P31*12)</f>
        <v/>
      </c>
      <c r="R31" s="2" t="n"/>
      <c r="S31" s="2" t="n"/>
      <c r="T31" s="6" t="n"/>
      <c r="U31" s="6" t="n"/>
      <c r="V31" s="10">
        <f>IF(A31="","",IF(U31="Ja","Abgeschlossen",IF(K31="","Offen",IF(OR(K31&lt;TODAY(),AND(M31&lt;&gt;"",K31&lt;M31)),"Frist prüfen",IF(T31="Ja","Bestätigt","Offen")))))</f>
        <v/>
      </c>
      <c r="W31" s="10">
        <f>IF(OR(A31="",K31=""),"",MAX(0,K31-TODAY()))</f>
        <v/>
      </c>
      <c r="X31" s="3" t="n"/>
    </row>
    <row r="32" ht="26" customHeight="1">
      <c r="A32" s="2" t="n"/>
      <c r="B32" s="2" t="n"/>
      <c r="C32" s="3" t="n"/>
      <c r="D32" s="3" t="n"/>
      <c r="E32" s="4" t="n"/>
      <c r="F32" s="2" t="n"/>
      <c r="G32" s="2" t="n"/>
      <c r="H32" s="4" t="n"/>
      <c r="I32" s="5" t="n"/>
      <c r="J32" s="5" t="n"/>
      <c r="K32" s="5" t="n"/>
      <c r="L32" s="6" t="n"/>
      <c r="M32" s="7">
        <f>IF(OR(I32="",L32=""),"",EDATE(I32,L32))</f>
        <v/>
      </c>
      <c r="N32" s="8">
        <f>IF(G32="","",IFERROR(VLOOKUP(G32,'Auswertung'!$J$5:$K$9,2,FALSE),0))</f>
        <v/>
      </c>
      <c r="O32" s="9" t="n"/>
      <c r="P32" s="8">
        <f>IF(A32="","",IFERROR(N32+O32,0))</f>
        <v/>
      </c>
      <c r="Q32" s="8">
        <f>IF(P32="","",P32*12)</f>
        <v/>
      </c>
      <c r="R32" s="2" t="n"/>
      <c r="S32" s="2" t="n"/>
      <c r="T32" s="6" t="n"/>
      <c r="U32" s="6" t="n"/>
      <c r="V32" s="10">
        <f>IF(A32="","",IF(U32="Ja","Abgeschlossen",IF(K32="","Offen",IF(OR(K32&lt;TODAY(),AND(M32&lt;&gt;"",K32&lt;M32)),"Frist prüfen",IF(T32="Ja","Bestätigt","Offen")))))</f>
        <v/>
      </c>
      <c r="W32" s="10">
        <f>IF(OR(A32="",K32=""),"",MAX(0,K32-TODAY()))</f>
        <v/>
      </c>
      <c r="X32" s="3" t="n"/>
    </row>
    <row r="33" ht="26" customHeight="1">
      <c r="A33" s="2" t="n"/>
      <c r="B33" s="2" t="n"/>
      <c r="C33" s="3" t="n"/>
      <c r="D33" s="3" t="n"/>
      <c r="E33" s="4" t="n"/>
      <c r="F33" s="2" t="n"/>
      <c r="G33" s="2" t="n"/>
      <c r="H33" s="4" t="n"/>
      <c r="I33" s="5" t="n"/>
      <c r="J33" s="5" t="n"/>
      <c r="K33" s="5" t="n"/>
      <c r="L33" s="6" t="n"/>
      <c r="M33" s="7">
        <f>IF(OR(I33="",L33=""),"",EDATE(I33,L33))</f>
        <v/>
      </c>
      <c r="N33" s="8">
        <f>IF(G33="","",IFERROR(VLOOKUP(G33,'Auswertung'!$J$5:$K$9,2,FALSE),0))</f>
        <v/>
      </c>
      <c r="O33" s="9" t="n"/>
      <c r="P33" s="8">
        <f>IF(A33="","",IFERROR(N33+O33,0))</f>
        <v/>
      </c>
      <c r="Q33" s="8">
        <f>IF(P33="","",P33*12)</f>
        <v/>
      </c>
      <c r="R33" s="2" t="n"/>
      <c r="S33" s="2" t="n"/>
      <c r="T33" s="6" t="n"/>
      <c r="U33" s="6" t="n"/>
      <c r="V33" s="10">
        <f>IF(A33="","",IF(U33="Ja","Abgeschlossen",IF(K33="","Offen",IF(OR(K33&lt;TODAY(),AND(M33&lt;&gt;"",K33&lt;M33)),"Frist prüfen",IF(T33="Ja","Bestätigt","Offen")))))</f>
        <v/>
      </c>
      <c r="W33" s="10">
        <f>IF(OR(A33="",K33=""),"",MAX(0,K33-TODAY()))</f>
        <v/>
      </c>
      <c r="X33" s="3" t="n"/>
    </row>
    <row r="34" ht="26" customHeight="1">
      <c r="A34" s="2" t="n"/>
      <c r="B34" s="2" t="n"/>
      <c r="C34" s="3" t="n"/>
      <c r="D34" s="3" t="n"/>
      <c r="E34" s="4" t="n"/>
      <c r="F34" s="2" t="n"/>
      <c r="G34" s="2" t="n"/>
      <c r="H34" s="4" t="n"/>
      <c r="I34" s="5" t="n"/>
      <c r="J34" s="5" t="n"/>
      <c r="K34" s="5" t="n"/>
      <c r="L34" s="6" t="n"/>
      <c r="M34" s="7">
        <f>IF(OR(I34="",L34=""),"",EDATE(I34,L34))</f>
        <v/>
      </c>
      <c r="N34" s="8">
        <f>IF(G34="","",IFERROR(VLOOKUP(G34,'Auswertung'!$J$5:$K$9,2,FALSE),0))</f>
        <v/>
      </c>
      <c r="O34" s="9" t="n"/>
      <c r="P34" s="8">
        <f>IF(A34="","",IFERROR(N34+O34,0))</f>
        <v/>
      </c>
      <c r="Q34" s="8">
        <f>IF(P34="","",P34*12)</f>
        <v/>
      </c>
      <c r="R34" s="2" t="n"/>
      <c r="S34" s="2" t="n"/>
      <c r="T34" s="6" t="n"/>
      <c r="U34" s="6" t="n"/>
      <c r="V34" s="10">
        <f>IF(A34="","",IF(U34="Ja","Abgeschlossen",IF(K34="","Offen",IF(OR(K34&lt;TODAY(),AND(M34&lt;&gt;"",K34&lt;M34)),"Frist prüfen",IF(T34="Ja","Bestätigt","Offen")))))</f>
        <v/>
      </c>
      <c r="W34" s="10">
        <f>IF(OR(A34="",K34=""),"",MAX(0,K34-TODAY()))</f>
        <v/>
      </c>
      <c r="X34" s="3" t="n"/>
    </row>
    <row r="35" ht="26" customHeight="1">
      <c r="A35" s="2" t="n"/>
      <c r="B35" s="2" t="n"/>
      <c r="C35" s="3" t="n"/>
      <c r="D35" s="3" t="n"/>
      <c r="E35" s="4" t="n"/>
      <c r="F35" s="2" t="n"/>
      <c r="G35" s="2" t="n"/>
      <c r="H35" s="4" t="n"/>
      <c r="I35" s="5" t="n"/>
      <c r="J35" s="5" t="n"/>
      <c r="K35" s="5" t="n"/>
      <c r="L35" s="6" t="n"/>
      <c r="M35" s="7">
        <f>IF(OR(I35="",L35=""),"",EDATE(I35,L35))</f>
        <v/>
      </c>
      <c r="N35" s="8">
        <f>IF(G35="","",IFERROR(VLOOKUP(G35,'Auswertung'!$J$5:$K$9,2,FALSE),0))</f>
        <v/>
      </c>
      <c r="O35" s="9" t="n"/>
      <c r="P35" s="8">
        <f>IF(A35="","",IFERROR(N35+O35,0))</f>
        <v/>
      </c>
      <c r="Q35" s="8">
        <f>IF(P35="","",P35*12)</f>
        <v/>
      </c>
      <c r="R35" s="2" t="n"/>
      <c r="S35" s="2" t="n"/>
      <c r="T35" s="6" t="n"/>
      <c r="U35" s="6" t="n"/>
      <c r="V35" s="10">
        <f>IF(A35="","",IF(U35="Ja","Abgeschlossen",IF(K35="","Offen",IF(OR(K35&lt;TODAY(),AND(M35&lt;&gt;"",K35&lt;M35)),"Frist prüfen",IF(T35="Ja","Bestätigt","Offen")))))</f>
        <v/>
      </c>
      <c r="W35" s="10">
        <f>IF(OR(A35="",K35=""),"",MAX(0,K35-TODAY()))</f>
        <v/>
      </c>
      <c r="X35" s="3" t="n"/>
    </row>
    <row r="36" ht="26" customHeight="1">
      <c r="A36" s="2" t="n"/>
      <c r="B36" s="2" t="n"/>
      <c r="C36" s="3" t="n"/>
      <c r="D36" s="3" t="n"/>
      <c r="E36" s="4" t="n"/>
      <c r="F36" s="2" t="n"/>
      <c r="G36" s="2" t="n"/>
      <c r="H36" s="4" t="n"/>
      <c r="I36" s="5" t="n"/>
      <c r="J36" s="5" t="n"/>
      <c r="K36" s="5" t="n"/>
      <c r="L36" s="6" t="n"/>
      <c r="M36" s="7">
        <f>IF(OR(I36="",L36=""),"",EDATE(I36,L36))</f>
        <v/>
      </c>
      <c r="N36" s="8">
        <f>IF(G36="","",IFERROR(VLOOKUP(G36,'Auswertung'!$J$5:$K$9,2,FALSE),0))</f>
        <v/>
      </c>
      <c r="O36" s="9" t="n"/>
      <c r="P36" s="8">
        <f>IF(A36="","",IFERROR(N36+O36,0))</f>
        <v/>
      </c>
      <c r="Q36" s="8">
        <f>IF(P36="","",P36*12)</f>
        <v/>
      </c>
      <c r="R36" s="2" t="n"/>
      <c r="S36" s="2" t="n"/>
      <c r="T36" s="6" t="n"/>
      <c r="U36" s="6" t="n"/>
      <c r="V36" s="10">
        <f>IF(A36="","",IF(U36="Ja","Abgeschlossen",IF(K36="","Offen",IF(OR(K36&lt;TODAY(),AND(M36&lt;&gt;"",K36&lt;M36)),"Frist prüfen",IF(T36="Ja","Bestätigt","Offen")))))</f>
        <v/>
      </c>
      <c r="W36" s="10">
        <f>IF(OR(A36="",K36=""),"",MAX(0,K36-TODAY()))</f>
        <v/>
      </c>
      <c r="X36" s="3" t="n"/>
    </row>
    <row r="37" ht="26" customHeight="1">
      <c r="A37" s="2" t="n"/>
      <c r="B37" s="2" t="n"/>
      <c r="C37" s="3" t="n"/>
      <c r="D37" s="3" t="n"/>
      <c r="E37" s="4" t="n"/>
      <c r="F37" s="2" t="n"/>
      <c r="G37" s="2" t="n"/>
      <c r="H37" s="4" t="n"/>
      <c r="I37" s="5" t="n"/>
      <c r="J37" s="5" t="n"/>
      <c r="K37" s="5" t="n"/>
      <c r="L37" s="6" t="n"/>
      <c r="M37" s="7">
        <f>IF(OR(I37="",L37=""),"",EDATE(I37,L37))</f>
        <v/>
      </c>
      <c r="N37" s="8">
        <f>IF(G37="","",IFERROR(VLOOKUP(G37,'Auswertung'!$J$5:$K$9,2,FALSE),0))</f>
        <v/>
      </c>
      <c r="O37" s="9" t="n"/>
      <c r="P37" s="8">
        <f>IF(A37="","",IFERROR(N37+O37,0))</f>
        <v/>
      </c>
      <c r="Q37" s="8">
        <f>IF(P37="","",P37*12)</f>
        <v/>
      </c>
      <c r="R37" s="2" t="n"/>
      <c r="S37" s="2" t="n"/>
      <c r="T37" s="6" t="n"/>
      <c r="U37" s="6" t="n"/>
      <c r="V37" s="10">
        <f>IF(A37="","",IF(U37="Ja","Abgeschlossen",IF(K37="","Offen",IF(OR(K37&lt;TODAY(),AND(M37&lt;&gt;"",K37&lt;M37)),"Frist prüfen",IF(T37="Ja","Bestätigt","Offen")))))</f>
        <v/>
      </c>
      <c r="W37" s="10">
        <f>IF(OR(A37="",K37=""),"",MAX(0,K37-TODAY()))</f>
        <v/>
      </c>
      <c r="X37" s="3" t="n"/>
    </row>
    <row r="38" ht="26" customHeight="1">
      <c r="A38" s="2" t="n"/>
      <c r="B38" s="2" t="n"/>
      <c r="C38" s="3" t="n"/>
      <c r="D38" s="3" t="n"/>
      <c r="E38" s="4" t="n"/>
      <c r="F38" s="2" t="n"/>
      <c r="G38" s="2" t="n"/>
      <c r="H38" s="4" t="n"/>
      <c r="I38" s="5" t="n"/>
      <c r="J38" s="5" t="n"/>
      <c r="K38" s="5" t="n"/>
      <c r="L38" s="6" t="n"/>
      <c r="M38" s="7">
        <f>IF(OR(I38="",L38=""),"",EDATE(I38,L38))</f>
        <v/>
      </c>
      <c r="N38" s="8">
        <f>IF(G38="","",IFERROR(VLOOKUP(G38,'Auswertung'!$J$5:$K$9,2,FALSE),0))</f>
        <v/>
      </c>
      <c r="O38" s="9" t="n"/>
      <c r="P38" s="8">
        <f>IF(A38="","",IFERROR(N38+O38,0))</f>
        <v/>
      </c>
      <c r="Q38" s="8">
        <f>IF(P38="","",P38*12)</f>
        <v/>
      </c>
      <c r="R38" s="2" t="n"/>
      <c r="S38" s="2" t="n"/>
      <c r="T38" s="6" t="n"/>
      <c r="U38" s="6" t="n"/>
      <c r="V38" s="10">
        <f>IF(A38="","",IF(U38="Ja","Abgeschlossen",IF(K38="","Offen",IF(OR(K38&lt;TODAY(),AND(M38&lt;&gt;"",K38&lt;M38)),"Frist prüfen",IF(T38="Ja","Bestätigt","Offen")))))</f>
        <v/>
      </c>
      <c r="W38" s="10">
        <f>IF(OR(A38="",K38=""),"",MAX(0,K38-TODAY()))</f>
        <v/>
      </c>
      <c r="X38" s="3" t="n"/>
    </row>
    <row r="39" ht="26" customHeight="1">
      <c r="A39" s="2" t="n"/>
      <c r="B39" s="2" t="n"/>
      <c r="C39" s="3" t="n"/>
      <c r="D39" s="3" t="n"/>
      <c r="E39" s="4" t="n"/>
      <c r="F39" s="2" t="n"/>
      <c r="G39" s="2" t="n"/>
      <c r="H39" s="4" t="n"/>
      <c r="I39" s="5" t="n"/>
      <c r="J39" s="5" t="n"/>
      <c r="K39" s="5" t="n"/>
      <c r="L39" s="6" t="n"/>
      <c r="M39" s="7">
        <f>IF(OR(I39="",L39=""),"",EDATE(I39,L39))</f>
        <v/>
      </c>
      <c r="N39" s="8">
        <f>IF(G39="","",IFERROR(VLOOKUP(G39,'Auswertung'!$J$5:$K$9,2,FALSE),0))</f>
        <v/>
      </c>
      <c r="O39" s="9" t="n"/>
      <c r="P39" s="8">
        <f>IF(A39="","",IFERROR(N39+O39,0))</f>
        <v/>
      </c>
      <c r="Q39" s="8">
        <f>IF(P39="","",P39*12)</f>
        <v/>
      </c>
      <c r="R39" s="2" t="n"/>
      <c r="S39" s="2" t="n"/>
      <c r="T39" s="6" t="n"/>
      <c r="U39" s="6" t="n"/>
      <c r="V39" s="10">
        <f>IF(A39="","",IF(U39="Ja","Abgeschlossen",IF(K39="","Offen",IF(OR(K39&lt;TODAY(),AND(M39&lt;&gt;"",K39&lt;M39)),"Frist prüfen",IF(T39="Ja","Bestätigt","Offen")))))</f>
        <v/>
      </c>
      <c r="W39" s="10">
        <f>IF(OR(A39="",K39=""),"",MAX(0,K39-TODAY()))</f>
        <v/>
      </c>
      <c r="X39" s="3" t="n"/>
    </row>
    <row r="40" ht="26" customHeight="1">
      <c r="A40" s="2" t="n"/>
      <c r="B40" s="2" t="n"/>
      <c r="C40" s="3" t="n"/>
      <c r="D40" s="3" t="n"/>
      <c r="E40" s="4" t="n"/>
      <c r="F40" s="2" t="n"/>
      <c r="G40" s="2" t="n"/>
      <c r="H40" s="4" t="n"/>
      <c r="I40" s="5" t="n"/>
      <c r="J40" s="5" t="n"/>
      <c r="K40" s="5" t="n"/>
      <c r="L40" s="6" t="n"/>
      <c r="M40" s="7">
        <f>IF(OR(I40="",L40=""),"",EDATE(I40,L40))</f>
        <v/>
      </c>
      <c r="N40" s="8">
        <f>IF(G40="","",IFERROR(VLOOKUP(G40,'Auswertung'!$J$5:$K$9,2,FALSE),0))</f>
        <v/>
      </c>
      <c r="O40" s="9" t="n"/>
      <c r="P40" s="8">
        <f>IF(A40="","",IFERROR(N40+O40,0))</f>
        <v/>
      </c>
      <c r="Q40" s="8">
        <f>IF(P40="","",P40*12)</f>
        <v/>
      </c>
      <c r="R40" s="2" t="n"/>
      <c r="S40" s="2" t="n"/>
      <c r="T40" s="6" t="n"/>
      <c r="U40" s="6" t="n"/>
      <c r="V40" s="10">
        <f>IF(A40="","",IF(U40="Ja","Abgeschlossen",IF(K40="","Offen",IF(OR(K40&lt;TODAY(),AND(M40&lt;&gt;"",K40&lt;M40)),"Frist prüfen",IF(T40="Ja","Bestätigt","Offen")))))</f>
        <v/>
      </c>
      <c r="W40" s="10">
        <f>IF(OR(A40="",K40=""),"",MAX(0,K40-TODAY()))</f>
        <v/>
      </c>
      <c r="X40" s="3" t="n"/>
    </row>
    <row r="41" ht="26" customHeight="1">
      <c r="A41" s="2" t="n"/>
      <c r="B41" s="2" t="n"/>
      <c r="C41" s="3" t="n"/>
      <c r="D41" s="3" t="n"/>
      <c r="E41" s="4" t="n"/>
      <c r="F41" s="2" t="n"/>
      <c r="G41" s="2" t="n"/>
      <c r="H41" s="4" t="n"/>
      <c r="I41" s="5" t="n"/>
      <c r="J41" s="5" t="n"/>
      <c r="K41" s="5" t="n"/>
      <c r="L41" s="6" t="n"/>
      <c r="M41" s="7">
        <f>IF(OR(I41="",L41=""),"",EDATE(I41,L41))</f>
        <v/>
      </c>
      <c r="N41" s="8">
        <f>IF(G41="","",IFERROR(VLOOKUP(G41,'Auswertung'!$J$5:$K$9,2,FALSE),0))</f>
        <v/>
      </c>
      <c r="O41" s="9" t="n"/>
      <c r="P41" s="8">
        <f>IF(A41="","",IFERROR(N41+O41,0))</f>
        <v/>
      </c>
      <c r="Q41" s="8">
        <f>IF(P41="","",P41*12)</f>
        <v/>
      </c>
      <c r="R41" s="2" t="n"/>
      <c r="S41" s="2" t="n"/>
      <c r="T41" s="6" t="n"/>
      <c r="U41" s="6" t="n"/>
      <c r="V41" s="10">
        <f>IF(A41="","",IF(U41="Ja","Abgeschlossen",IF(K41="","Offen",IF(OR(K41&lt;TODAY(),AND(M41&lt;&gt;"",K41&lt;M41)),"Frist prüfen",IF(T41="Ja","Bestätigt","Offen")))))</f>
        <v/>
      </c>
      <c r="W41" s="10">
        <f>IF(OR(A41="",K41=""),"",MAX(0,K41-TODAY()))</f>
        <v/>
      </c>
      <c r="X41" s="3" t="n"/>
    </row>
    <row r="42" ht="26" customHeight="1">
      <c r="A42" s="2" t="n"/>
      <c r="B42" s="2" t="n"/>
      <c r="C42" s="3" t="n"/>
      <c r="D42" s="3" t="n"/>
      <c r="E42" s="4" t="n"/>
      <c r="F42" s="2" t="n"/>
      <c r="G42" s="2" t="n"/>
      <c r="H42" s="4" t="n"/>
      <c r="I42" s="5" t="n"/>
      <c r="J42" s="5" t="n"/>
      <c r="K42" s="5" t="n"/>
      <c r="L42" s="6" t="n"/>
      <c r="M42" s="7">
        <f>IF(OR(I42="",L42=""),"",EDATE(I42,L42))</f>
        <v/>
      </c>
      <c r="N42" s="8">
        <f>IF(G42="","",IFERROR(VLOOKUP(G42,'Auswertung'!$J$5:$K$9,2,FALSE),0))</f>
        <v/>
      </c>
      <c r="O42" s="9" t="n"/>
      <c r="P42" s="8">
        <f>IF(A42="","",IFERROR(N42+O42,0))</f>
        <v/>
      </c>
      <c r="Q42" s="8">
        <f>IF(P42="","",P42*12)</f>
        <v/>
      </c>
      <c r="R42" s="2" t="n"/>
      <c r="S42" s="2" t="n"/>
      <c r="T42" s="6" t="n"/>
      <c r="U42" s="6" t="n"/>
      <c r="V42" s="10">
        <f>IF(A42="","",IF(U42="Ja","Abgeschlossen",IF(K42="","Offen",IF(OR(K42&lt;TODAY(),AND(M42&lt;&gt;"",K42&lt;M42)),"Frist prüfen",IF(T42="Ja","Bestätigt","Offen")))))</f>
        <v/>
      </c>
      <c r="W42" s="10">
        <f>IF(OR(A42="",K42=""),"",MAX(0,K42-TODAY()))</f>
        <v/>
      </c>
      <c r="X42" s="3" t="n"/>
    </row>
    <row r="43" ht="26" customHeight="1">
      <c r="A43" s="2" t="n"/>
      <c r="B43" s="2" t="n"/>
      <c r="C43" s="3" t="n"/>
      <c r="D43" s="3" t="n"/>
      <c r="E43" s="4" t="n"/>
      <c r="F43" s="2" t="n"/>
      <c r="G43" s="2" t="n"/>
      <c r="H43" s="4" t="n"/>
      <c r="I43" s="5" t="n"/>
      <c r="J43" s="5" t="n"/>
      <c r="K43" s="5" t="n"/>
      <c r="L43" s="6" t="n"/>
      <c r="M43" s="7">
        <f>IF(OR(I43="",L43=""),"",EDATE(I43,L43))</f>
        <v/>
      </c>
      <c r="N43" s="8">
        <f>IF(G43="","",IFERROR(VLOOKUP(G43,'Auswertung'!$J$5:$K$9,2,FALSE),0))</f>
        <v/>
      </c>
      <c r="O43" s="9" t="n"/>
      <c r="P43" s="8">
        <f>IF(A43="","",IFERROR(N43+O43,0))</f>
        <v/>
      </c>
      <c r="Q43" s="8">
        <f>IF(P43="","",P43*12)</f>
        <v/>
      </c>
      <c r="R43" s="2" t="n"/>
      <c r="S43" s="2" t="n"/>
      <c r="T43" s="6" t="n"/>
      <c r="U43" s="6" t="n"/>
      <c r="V43" s="10">
        <f>IF(A43="","",IF(U43="Ja","Abgeschlossen",IF(K43="","Offen",IF(OR(K43&lt;TODAY(),AND(M43&lt;&gt;"",K43&lt;M43)),"Frist prüfen",IF(T43="Ja","Bestätigt","Offen")))))</f>
        <v/>
      </c>
      <c r="W43" s="10">
        <f>IF(OR(A43="",K43=""),"",MAX(0,K43-TODAY()))</f>
        <v/>
      </c>
      <c r="X43" s="3" t="n"/>
    </row>
    <row r="44" ht="26" customHeight="1">
      <c r="A44" s="2" t="n"/>
      <c r="B44" s="2" t="n"/>
      <c r="C44" s="3" t="n"/>
      <c r="D44" s="3" t="n"/>
      <c r="E44" s="4" t="n"/>
      <c r="F44" s="2" t="n"/>
      <c r="G44" s="2" t="n"/>
      <c r="H44" s="4" t="n"/>
      <c r="I44" s="5" t="n"/>
      <c r="J44" s="5" t="n"/>
      <c r="K44" s="5" t="n"/>
      <c r="L44" s="6" t="n"/>
      <c r="M44" s="7">
        <f>IF(OR(I44="",L44=""),"",EDATE(I44,L44))</f>
        <v/>
      </c>
      <c r="N44" s="8">
        <f>IF(G44="","",IFERROR(VLOOKUP(G44,'Auswertung'!$J$5:$K$9,2,FALSE),0))</f>
        <v/>
      </c>
      <c r="O44" s="9" t="n"/>
      <c r="P44" s="8">
        <f>IF(A44="","",IFERROR(N44+O44,0))</f>
        <v/>
      </c>
      <c r="Q44" s="8">
        <f>IF(P44="","",P44*12)</f>
        <v/>
      </c>
      <c r="R44" s="2" t="n"/>
      <c r="S44" s="2" t="n"/>
      <c r="T44" s="6" t="n"/>
      <c r="U44" s="6" t="n"/>
      <c r="V44" s="10">
        <f>IF(A44="","",IF(U44="Ja","Abgeschlossen",IF(K44="","Offen",IF(OR(K44&lt;TODAY(),AND(M44&lt;&gt;"",K44&lt;M44)),"Frist prüfen",IF(T44="Ja","Bestätigt","Offen")))))</f>
        <v/>
      </c>
      <c r="W44" s="10">
        <f>IF(OR(A44="",K44=""),"",MAX(0,K44-TODAY()))</f>
        <v/>
      </c>
      <c r="X44" s="3" t="n"/>
    </row>
    <row r="45" ht="26" customHeight="1">
      <c r="A45" s="2" t="n"/>
      <c r="B45" s="2" t="n"/>
      <c r="C45" s="3" t="n"/>
      <c r="D45" s="3" t="n"/>
      <c r="E45" s="4" t="n"/>
      <c r="F45" s="2" t="n"/>
      <c r="G45" s="2" t="n"/>
      <c r="H45" s="4" t="n"/>
      <c r="I45" s="5" t="n"/>
      <c r="J45" s="5" t="n"/>
      <c r="K45" s="5" t="n"/>
      <c r="L45" s="6" t="n"/>
      <c r="M45" s="7">
        <f>IF(OR(I45="",L45=""),"",EDATE(I45,L45))</f>
        <v/>
      </c>
      <c r="N45" s="8">
        <f>IF(G45="","",IFERROR(VLOOKUP(G45,'Auswertung'!$J$5:$K$9,2,FALSE),0))</f>
        <v/>
      </c>
      <c r="O45" s="9" t="n"/>
      <c r="P45" s="8">
        <f>IF(A45="","",IFERROR(N45+O45,0))</f>
        <v/>
      </c>
      <c r="Q45" s="8">
        <f>IF(P45="","",P45*12)</f>
        <v/>
      </c>
      <c r="R45" s="2" t="n"/>
      <c r="S45" s="2" t="n"/>
      <c r="T45" s="6" t="n"/>
      <c r="U45" s="6" t="n"/>
      <c r="V45" s="10">
        <f>IF(A45="","",IF(U45="Ja","Abgeschlossen",IF(K45="","Offen",IF(OR(K45&lt;TODAY(),AND(M45&lt;&gt;"",K45&lt;M45)),"Frist prüfen",IF(T45="Ja","Bestätigt","Offen")))))</f>
        <v/>
      </c>
      <c r="W45" s="10">
        <f>IF(OR(A45="",K45=""),"",MAX(0,K45-TODAY()))</f>
        <v/>
      </c>
      <c r="X45" s="3" t="n"/>
    </row>
    <row r="46" ht="26" customHeight="1">
      <c r="A46" s="2" t="n"/>
      <c r="B46" s="2" t="n"/>
      <c r="C46" s="3" t="n"/>
      <c r="D46" s="3" t="n"/>
      <c r="E46" s="4" t="n"/>
      <c r="F46" s="2" t="n"/>
      <c r="G46" s="2" t="n"/>
      <c r="H46" s="4" t="n"/>
      <c r="I46" s="5" t="n"/>
      <c r="J46" s="5" t="n"/>
      <c r="K46" s="5" t="n"/>
      <c r="L46" s="6" t="n"/>
      <c r="M46" s="7">
        <f>IF(OR(I46="",L46=""),"",EDATE(I46,L46))</f>
        <v/>
      </c>
      <c r="N46" s="8">
        <f>IF(G46="","",IFERROR(VLOOKUP(G46,'Auswertung'!$J$5:$K$9,2,FALSE),0))</f>
        <v/>
      </c>
      <c r="O46" s="9" t="n"/>
      <c r="P46" s="8">
        <f>IF(A46="","",IFERROR(N46+O46,0))</f>
        <v/>
      </c>
      <c r="Q46" s="8">
        <f>IF(P46="","",P46*12)</f>
        <v/>
      </c>
      <c r="R46" s="2" t="n"/>
      <c r="S46" s="2" t="n"/>
      <c r="T46" s="6" t="n"/>
      <c r="U46" s="6" t="n"/>
      <c r="V46" s="10">
        <f>IF(A46="","",IF(U46="Ja","Abgeschlossen",IF(K46="","Offen",IF(OR(K46&lt;TODAY(),AND(M46&lt;&gt;"",K46&lt;M46)),"Frist prüfen",IF(T46="Ja","Bestätigt","Offen")))))</f>
        <v/>
      </c>
      <c r="W46" s="10">
        <f>IF(OR(A46="",K46=""),"",MAX(0,K46-TODAY()))</f>
        <v/>
      </c>
      <c r="X46" s="3" t="n"/>
    </row>
    <row r="47" ht="26" customHeight="1">
      <c r="A47" s="2" t="n"/>
      <c r="B47" s="2" t="n"/>
      <c r="C47" s="3" t="n"/>
      <c r="D47" s="3" t="n"/>
      <c r="E47" s="4" t="n"/>
      <c r="F47" s="2" t="n"/>
      <c r="G47" s="2" t="n"/>
      <c r="H47" s="4" t="n"/>
      <c r="I47" s="5" t="n"/>
      <c r="J47" s="5" t="n"/>
      <c r="K47" s="5" t="n"/>
      <c r="L47" s="6" t="n"/>
      <c r="M47" s="7">
        <f>IF(OR(I47="",L47=""),"",EDATE(I47,L47))</f>
        <v/>
      </c>
      <c r="N47" s="8">
        <f>IF(G47="","",IFERROR(VLOOKUP(G47,'Auswertung'!$J$5:$K$9,2,FALSE),0))</f>
        <v/>
      </c>
      <c r="O47" s="9" t="n"/>
      <c r="P47" s="8">
        <f>IF(A47="","",IFERROR(N47+O47,0))</f>
        <v/>
      </c>
      <c r="Q47" s="8">
        <f>IF(P47="","",P47*12)</f>
        <v/>
      </c>
      <c r="R47" s="2" t="n"/>
      <c r="S47" s="2" t="n"/>
      <c r="T47" s="6" t="n"/>
      <c r="U47" s="6" t="n"/>
      <c r="V47" s="10">
        <f>IF(A47="","",IF(U47="Ja","Abgeschlossen",IF(K47="","Offen",IF(OR(K47&lt;TODAY(),AND(M47&lt;&gt;"",K47&lt;M47)),"Frist prüfen",IF(T47="Ja","Bestätigt","Offen")))))</f>
        <v/>
      </c>
      <c r="W47" s="10">
        <f>IF(OR(A47="",K47=""),"",MAX(0,K47-TODAY()))</f>
        <v/>
      </c>
      <c r="X47" s="3" t="n"/>
    </row>
    <row r="48" ht="26" customHeight="1">
      <c r="A48" s="2" t="n"/>
      <c r="B48" s="2" t="n"/>
      <c r="C48" s="3" t="n"/>
      <c r="D48" s="3" t="n"/>
      <c r="E48" s="4" t="n"/>
      <c r="F48" s="2" t="n"/>
      <c r="G48" s="2" t="n"/>
      <c r="H48" s="4" t="n"/>
      <c r="I48" s="5" t="n"/>
      <c r="J48" s="5" t="n"/>
      <c r="K48" s="5" t="n"/>
      <c r="L48" s="6" t="n"/>
      <c r="M48" s="7">
        <f>IF(OR(I48="",L48=""),"",EDATE(I48,L48))</f>
        <v/>
      </c>
      <c r="N48" s="8">
        <f>IF(G48="","",IFERROR(VLOOKUP(G48,'Auswertung'!$J$5:$K$9,2,FALSE),0))</f>
        <v/>
      </c>
      <c r="O48" s="9" t="n"/>
      <c r="P48" s="8">
        <f>IF(A48="","",IFERROR(N48+O48,0))</f>
        <v/>
      </c>
      <c r="Q48" s="8">
        <f>IF(P48="","",P48*12)</f>
        <v/>
      </c>
      <c r="R48" s="2" t="n"/>
      <c r="S48" s="2" t="n"/>
      <c r="T48" s="6" t="n"/>
      <c r="U48" s="6" t="n"/>
      <c r="V48" s="10">
        <f>IF(A48="","",IF(U48="Ja","Abgeschlossen",IF(K48="","Offen",IF(OR(K48&lt;TODAY(),AND(M48&lt;&gt;"",K48&lt;M48)),"Frist prüfen",IF(T48="Ja","Bestätigt","Offen")))))</f>
        <v/>
      </c>
      <c r="W48" s="10">
        <f>IF(OR(A48="",K48=""),"",MAX(0,K48-TODAY()))</f>
        <v/>
      </c>
      <c r="X48" s="3" t="n"/>
    </row>
    <row r="49" ht="26" customHeight="1">
      <c r="A49" s="2" t="n"/>
      <c r="B49" s="2" t="n"/>
      <c r="C49" s="3" t="n"/>
      <c r="D49" s="3" t="n"/>
      <c r="E49" s="4" t="n"/>
      <c r="F49" s="2" t="n"/>
      <c r="G49" s="2" t="n"/>
      <c r="H49" s="4" t="n"/>
      <c r="I49" s="5" t="n"/>
      <c r="J49" s="5" t="n"/>
      <c r="K49" s="5" t="n"/>
      <c r="L49" s="6" t="n"/>
      <c r="M49" s="7">
        <f>IF(OR(I49="",L49=""),"",EDATE(I49,L49))</f>
        <v/>
      </c>
      <c r="N49" s="8">
        <f>IF(G49="","",IFERROR(VLOOKUP(G49,'Auswertung'!$J$5:$K$9,2,FALSE),0))</f>
        <v/>
      </c>
      <c r="O49" s="9" t="n"/>
      <c r="P49" s="8">
        <f>IF(A49="","",IFERROR(N49+O49,0))</f>
        <v/>
      </c>
      <c r="Q49" s="8">
        <f>IF(P49="","",P49*12)</f>
        <v/>
      </c>
      <c r="R49" s="2" t="n"/>
      <c r="S49" s="2" t="n"/>
      <c r="T49" s="6" t="n"/>
      <c r="U49" s="6" t="n"/>
      <c r="V49" s="10">
        <f>IF(A49="","",IF(U49="Ja","Abgeschlossen",IF(K49="","Offen",IF(OR(K49&lt;TODAY(),AND(M49&lt;&gt;"",K49&lt;M49)),"Frist prüfen",IF(T49="Ja","Bestätigt","Offen")))))</f>
        <v/>
      </c>
      <c r="W49" s="10">
        <f>IF(OR(A49="",K49=""),"",MAX(0,K49-TODAY()))</f>
        <v/>
      </c>
      <c r="X49" s="3" t="n"/>
    </row>
    <row r="50" ht="26" customHeight="1">
      <c r="A50" s="2" t="n"/>
      <c r="B50" s="2" t="n"/>
      <c r="C50" s="3" t="n"/>
      <c r="D50" s="3" t="n"/>
      <c r="E50" s="4" t="n"/>
      <c r="F50" s="2" t="n"/>
      <c r="G50" s="2" t="n"/>
      <c r="H50" s="4" t="n"/>
      <c r="I50" s="5" t="n"/>
      <c r="J50" s="5" t="n"/>
      <c r="K50" s="5" t="n"/>
      <c r="L50" s="6" t="n"/>
      <c r="M50" s="7">
        <f>IF(OR(I50="",L50=""),"",EDATE(I50,L50))</f>
        <v/>
      </c>
      <c r="N50" s="8">
        <f>IF(G50="","",IFERROR(VLOOKUP(G50,'Auswertung'!$J$5:$K$9,2,FALSE),0))</f>
        <v/>
      </c>
      <c r="O50" s="9" t="n"/>
      <c r="P50" s="8">
        <f>IF(A50="","",IFERROR(N50+O50,0))</f>
        <v/>
      </c>
      <c r="Q50" s="8">
        <f>IF(P50="","",P50*12)</f>
        <v/>
      </c>
      <c r="R50" s="2" t="n"/>
      <c r="S50" s="2" t="n"/>
      <c r="T50" s="6" t="n"/>
      <c r="U50" s="6" t="n"/>
      <c r="V50" s="10">
        <f>IF(A50="","",IF(U50="Ja","Abgeschlossen",IF(K50="","Offen",IF(OR(K50&lt;TODAY(),AND(M50&lt;&gt;"",K50&lt;M50)),"Frist prüfen",IF(T50="Ja","Bestätigt","Offen")))))</f>
        <v/>
      </c>
      <c r="W50" s="10">
        <f>IF(OR(A50="",K50=""),"",MAX(0,K50-TODAY()))</f>
        <v/>
      </c>
      <c r="X50" s="3" t="n"/>
    </row>
    <row r="51" ht="26" customHeight="1">
      <c r="A51" s="2" t="n"/>
      <c r="B51" s="2" t="n"/>
      <c r="C51" s="3" t="n"/>
      <c r="D51" s="3" t="n"/>
      <c r="E51" s="4" t="n"/>
      <c r="F51" s="2" t="n"/>
      <c r="G51" s="2" t="n"/>
      <c r="H51" s="4" t="n"/>
      <c r="I51" s="5" t="n"/>
      <c r="J51" s="5" t="n"/>
      <c r="K51" s="5" t="n"/>
      <c r="L51" s="6" t="n"/>
      <c r="M51" s="7">
        <f>IF(OR(I51="",L51=""),"",EDATE(I51,L51))</f>
        <v/>
      </c>
      <c r="N51" s="8">
        <f>IF(G51="","",IFERROR(VLOOKUP(G51,'Auswertung'!$J$5:$K$9,2,FALSE),0))</f>
        <v/>
      </c>
      <c r="O51" s="9" t="n"/>
      <c r="P51" s="8">
        <f>IF(A51="","",IFERROR(N51+O51,0))</f>
        <v/>
      </c>
      <c r="Q51" s="8">
        <f>IF(P51="","",P51*12)</f>
        <v/>
      </c>
      <c r="R51" s="2" t="n"/>
      <c r="S51" s="2" t="n"/>
      <c r="T51" s="6" t="n"/>
      <c r="U51" s="6" t="n"/>
      <c r="V51" s="10">
        <f>IF(A51="","",IF(U51="Ja","Abgeschlossen",IF(K51="","Offen",IF(OR(K51&lt;TODAY(),AND(M51&lt;&gt;"",K51&lt;M51)),"Frist prüfen",IF(T51="Ja","Bestätigt","Offen")))))</f>
        <v/>
      </c>
      <c r="W51" s="10">
        <f>IF(OR(A51="",K51=""),"",MAX(0,K51-TODAY()))</f>
        <v/>
      </c>
      <c r="X51" s="3" t="n"/>
    </row>
    <row r="52" ht="26" customHeight="1">
      <c r="A52" s="2" t="n"/>
      <c r="B52" s="2" t="n"/>
      <c r="C52" s="3" t="n"/>
      <c r="D52" s="3" t="n"/>
      <c r="E52" s="4" t="n"/>
      <c r="F52" s="2" t="n"/>
      <c r="G52" s="2" t="n"/>
      <c r="H52" s="4" t="n"/>
      <c r="I52" s="5" t="n"/>
      <c r="J52" s="5" t="n"/>
      <c r="K52" s="5" t="n"/>
      <c r="L52" s="6" t="n"/>
      <c r="M52" s="7">
        <f>IF(OR(I52="",L52=""),"",EDATE(I52,L52))</f>
        <v/>
      </c>
      <c r="N52" s="8">
        <f>IF(G52="","",IFERROR(VLOOKUP(G52,'Auswertung'!$J$5:$K$9,2,FALSE),0))</f>
        <v/>
      </c>
      <c r="O52" s="9" t="n"/>
      <c r="P52" s="8">
        <f>IF(A52="","",IFERROR(N52+O52,0))</f>
        <v/>
      </c>
      <c r="Q52" s="8">
        <f>IF(P52="","",P52*12)</f>
        <v/>
      </c>
      <c r="R52" s="2" t="n"/>
      <c r="S52" s="2" t="n"/>
      <c r="T52" s="6" t="n"/>
      <c r="U52" s="6" t="n"/>
      <c r="V52" s="10">
        <f>IF(A52="","",IF(U52="Ja","Abgeschlossen",IF(K52="","Offen",IF(OR(K52&lt;TODAY(),AND(M52&lt;&gt;"",K52&lt;M52)),"Frist prüfen",IF(T52="Ja","Bestätigt","Offen")))))</f>
        <v/>
      </c>
      <c r="W52" s="10">
        <f>IF(OR(A52="",K52=""),"",MAX(0,K52-TODAY()))</f>
        <v/>
      </c>
      <c r="X52" s="3" t="n"/>
    </row>
    <row r="53" ht="26" customHeight="1">
      <c r="A53" s="2" t="n"/>
      <c r="B53" s="2" t="n"/>
      <c r="C53" s="3" t="n"/>
      <c r="D53" s="3" t="n"/>
      <c r="E53" s="4" t="n"/>
      <c r="F53" s="2" t="n"/>
      <c r="G53" s="2" t="n"/>
      <c r="H53" s="4" t="n"/>
      <c r="I53" s="5" t="n"/>
      <c r="J53" s="5" t="n"/>
      <c r="K53" s="5" t="n"/>
      <c r="L53" s="6" t="n"/>
      <c r="M53" s="7">
        <f>IF(OR(I53="",L53=""),"",EDATE(I53,L53))</f>
        <v/>
      </c>
      <c r="N53" s="8">
        <f>IF(G53="","",IFERROR(VLOOKUP(G53,'Auswertung'!$J$5:$K$9,2,FALSE),0))</f>
        <v/>
      </c>
      <c r="O53" s="9" t="n"/>
      <c r="P53" s="8">
        <f>IF(A53="","",IFERROR(N53+O53,0))</f>
        <v/>
      </c>
      <c r="Q53" s="8">
        <f>IF(P53="","",P53*12)</f>
        <v/>
      </c>
      <c r="R53" s="2" t="n"/>
      <c r="S53" s="2" t="n"/>
      <c r="T53" s="6" t="n"/>
      <c r="U53" s="6" t="n"/>
      <c r="V53" s="10">
        <f>IF(A53="","",IF(U53="Ja","Abgeschlossen",IF(K53="","Offen",IF(OR(K53&lt;TODAY(),AND(M53&lt;&gt;"",K53&lt;M53)),"Frist prüfen",IF(T53="Ja","Bestätigt","Offen")))))</f>
        <v/>
      </c>
      <c r="W53" s="10">
        <f>IF(OR(A53="",K53=""),"",MAX(0,K53-TODAY()))</f>
        <v/>
      </c>
      <c r="X53" s="3" t="n"/>
    </row>
    <row r="54" ht="26" customHeight="1">
      <c r="A54" s="2" t="n"/>
      <c r="B54" s="2" t="n"/>
      <c r="C54" s="3" t="n"/>
      <c r="D54" s="3" t="n"/>
      <c r="E54" s="4" t="n"/>
      <c r="F54" s="2" t="n"/>
      <c r="G54" s="2" t="n"/>
      <c r="H54" s="4" t="n"/>
      <c r="I54" s="5" t="n"/>
      <c r="J54" s="5" t="n"/>
      <c r="K54" s="5" t="n"/>
      <c r="L54" s="6" t="n"/>
      <c r="M54" s="7">
        <f>IF(OR(I54="",L54=""),"",EDATE(I54,L54))</f>
        <v/>
      </c>
      <c r="N54" s="8">
        <f>IF(G54="","",IFERROR(VLOOKUP(G54,'Auswertung'!$J$5:$K$9,2,FALSE),0))</f>
        <v/>
      </c>
      <c r="O54" s="9" t="n"/>
      <c r="P54" s="8">
        <f>IF(A54="","",IFERROR(N54+O54,0))</f>
        <v/>
      </c>
      <c r="Q54" s="8">
        <f>IF(P54="","",P54*12)</f>
        <v/>
      </c>
      <c r="R54" s="2" t="n"/>
      <c r="S54" s="2" t="n"/>
      <c r="T54" s="6" t="n"/>
      <c r="U54" s="6" t="n"/>
      <c r="V54" s="10">
        <f>IF(A54="","",IF(U54="Ja","Abgeschlossen",IF(K54="","Offen",IF(OR(K54&lt;TODAY(),AND(M54&lt;&gt;"",K54&lt;M54)),"Frist prüfen",IF(T54="Ja","Bestätigt","Offen")))))</f>
        <v/>
      </c>
      <c r="W54" s="10">
        <f>IF(OR(A54="",K54=""),"",MAX(0,K54-TODAY()))</f>
        <v/>
      </c>
      <c r="X54" s="3" t="n"/>
    </row>
    <row r="55" ht="26" customHeight="1">
      <c r="A55" s="2" t="n"/>
      <c r="B55" s="2" t="n"/>
      <c r="C55" s="3" t="n"/>
      <c r="D55" s="3" t="n"/>
      <c r="E55" s="4" t="n"/>
      <c r="F55" s="2" t="n"/>
      <c r="G55" s="2" t="n"/>
      <c r="H55" s="4" t="n"/>
      <c r="I55" s="5" t="n"/>
      <c r="J55" s="5" t="n"/>
      <c r="K55" s="5" t="n"/>
      <c r="L55" s="6" t="n"/>
      <c r="M55" s="7">
        <f>IF(OR(I55="",L55=""),"",EDATE(I55,L55))</f>
        <v/>
      </c>
      <c r="N55" s="8">
        <f>IF(G55="","",IFERROR(VLOOKUP(G55,'Auswertung'!$J$5:$K$9,2,FALSE),0))</f>
        <v/>
      </c>
      <c r="O55" s="9" t="n"/>
      <c r="P55" s="8">
        <f>IF(A55="","",IFERROR(N55+O55,0))</f>
        <v/>
      </c>
      <c r="Q55" s="8">
        <f>IF(P55="","",P55*12)</f>
        <v/>
      </c>
      <c r="R55" s="2" t="n"/>
      <c r="S55" s="2" t="n"/>
      <c r="T55" s="6" t="n"/>
      <c r="U55" s="6" t="n"/>
      <c r="V55" s="10">
        <f>IF(A55="","",IF(U55="Ja","Abgeschlossen",IF(K55="","Offen",IF(OR(K55&lt;TODAY(),AND(M55&lt;&gt;"",K55&lt;M55)),"Frist prüfen",IF(T55="Ja","Bestätigt","Offen")))))</f>
        <v/>
      </c>
      <c r="W55" s="10">
        <f>IF(OR(A55="",K55=""),"",MAX(0,K55-TODAY()))</f>
        <v/>
      </c>
      <c r="X55" s="3" t="n"/>
    </row>
    <row r="56" ht="26" customHeight="1">
      <c r="A56" s="2" t="n"/>
      <c r="B56" s="2" t="n"/>
      <c r="C56" s="3" t="n"/>
      <c r="D56" s="3" t="n"/>
      <c r="E56" s="4" t="n"/>
      <c r="F56" s="2" t="n"/>
      <c r="G56" s="2" t="n"/>
      <c r="H56" s="4" t="n"/>
      <c r="I56" s="5" t="n"/>
      <c r="J56" s="5" t="n"/>
      <c r="K56" s="5" t="n"/>
      <c r="L56" s="6" t="n"/>
      <c r="M56" s="7">
        <f>IF(OR(I56="",L56=""),"",EDATE(I56,L56))</f>
        <v/>
      </c>
      <c r="N56" s="8">
        <f>IF(G56="","",IFERROR(VLOOKUP(G56,'Auswertung'!$J$5:$K$9,2,FALSE),0))</f>
        <v/>
      </c>
      <c r="O56" s="9" t="n"/>
      <c r="P56" s="8">
        <f>IF(A56="","",IFERROR(N56+O56,0))</f>
        <v/>
      </c>
      <c r="Q56" s="8">
        <f>IF(P56="","",P56*12)</f>
        <v/>
      </c>
      <c r="R56" s="2" t="n"/>
      <c r="S56" s="2" t="n"/>
      <c r="T56" s="6" t="n"/>
      <c r="U56" s="6" t="n"/>
      <c r="V56" s="10">
        <f>IF(A56="","",IF(U56="Ja","Abgeschlossen",IF(K56="","Offen",IF(OR(K56&lt;TODAY(),AND(M56&lt;&gt;"",K56&lt;M56)),"Frist prüfen",IF(T56="Ja","Bestätigt","Offen")))))</f>
        <v/>
      </c>
      <c r="W56" s="10">
        <f>IF(OR(A56="",K56=""),"",MAX(0,K56-TODAY()))</f>
        <v/>
      </c>
      <c r="X56" s="3" t="n"/>
    </row>
    <row r="57" ht="26" customHeight="1">
      <c r="A57" s="2" t="n"/>
      <c r="B57" s="2" t="n"/>
      <c r="C57" s="3" t="n"/>
      <c r="D57" s="3" t="n"/>
      <c r="E57" s="4" t="n"/>
      <c r="F57" s="2" t="n"/>
      <c r="G57" s="2" t="n"/>
      <c r="H57" s="4" t="n"/>
      <c r="I57" s="5" t="n"/>
      <c r="J57" s="5" t="n"/>
      <c r="K57" s="5" t="n"/>
      <c r="L57" s="6" t="n"/>
      <c r="M57" s="7">
        <f>IF(OR(I57="",L57=""),"",EDATE(I57,L57))</f>
        <v/>
      </c>
      <c r="N57" s="8">
        <f>IF(G57="","",IFERROR(VLOOKUP(G57,'Auswertung'!$J$5:$K$9,2,FALSE),0))</f>
        <v/>
      </c>
      <c r="O57" s="9" t="n"/>
      <c r="P57" s="8">
        <f>IF(A57="","",IFERROR(N57+O57,0))</f>
        <v/>
      </c>
      <c r="Q57" s="8">
        <f>IF(P57="","",P57*12)</f>
        <v/>
      </c>
      <c r="R57" s="2" t="n"/>
      <c r="S57" s="2" t="n"/>
      <c r="T57" s="6" t="n"/>
      <c r="U57" s="6" t="n"/>
      <c r="V57" s="10">
        <f>IF(A57="","",IF(U57="Ja","Abgeschlossen",IF(K57="","Offen",IF(OR(K57&lt;TODAY(),AND(M57&lt;&gt;"",K57&lt;M57)),"Frist prüfen",IF(T57="Ja","Bestätigt","Offen")))))</f>
        <v/>
      </c>
      <c r="W57" s="10">
        <f>IF(OR(A57="",K57=""),"",MAX(0,K57-TODAY()))</f>
        <v/>
      </c>
      <c r="X57" s="3" t="n"/>
    </row>
    <row r="58" ht="26" customHeight="1">
      <c r="A58" s="2" t="n"/>
      <c r="B58" s="2" t="n"/>
      <c r="C58" s="3" t="n"/>
      <c r="D58" s="3" t="n"/>
      <c r="E58" s="4" t="n"/>
      <c r="F58" s="2" t="n"/>
      <c r="G58" s="2" t="n"/>
      <c r="H58" s="4" t="n"/>
      <c r="I58" s="5" t="n"/>
      <c r="J58" s="5" t="n"/>
      <c r="K58" s="5" t="n"/>
      <c r="L58" s="6" t="n"/>
      <c r="M58" s="7">
        <f>IF(OR(I58="",L58=""),"",EDATE(I58,L58))</f>
        <v/>
      </c>
      <c r="N58" s="8">
        <f>IF(G58="","",IFERROR(VLOOKUP(G58,'Auswertung'!$J$5:$K$9,2,FALSE),0))</f>
        <v/>
      </c>
      <c r="O58" s="9" t="n"/>
      <c r="P58" s="8">
        <f>IF(A58="","",IFERROR(N58+O58,0))</f>
        <v/>
      </c>
      <c r="Q58" s="8">
        <f>IF(P58="","",P58*12)</f>
        <v/>
      </c>
      <c r="R58" s="2" t="n"/>
      <c r="S58" s="2" t="n"/>
      <c r="T58" s="6" t="n"/>
      <c r="U58" s="6" t="n"/>
      <c r="V58" s="10">
        <f>IF(A58="","",IF(U58="Ja","Abgeschlossen",IF(K58="","Offen",IF(OR(K58&lt;TODAY(),AND(M58&lt;&gt;"",K58&lt;M58)),"Frist prüfen",IF(T58="Ja","Bestätigt","Offen")))))</f>
        <v/>
      </c>
      <c r="W58" s="10">
        <f>IF(OR(A58="",K58=""),"",MAX(0,K58-TODAY()))</f>
        <v/>
      </c>
      <c r="X58" s="3" t="n"/>
    </row>
    <row r="59" ht="26" customHeight="1">
      <c r="A59" s="2" t="n"/>
      <c r="B59" s="2" t="n"/>
      <c r="C59" s="3" t="n"/>
      <c r="D59" s="3" t="n"/>
      <c r="E59" s="4" t="n"/>
      <c r="F59" s="2" t="n"/>
      <c r="G59" s="2" t="n"/>
      <c r="H59" s="4" t="n"/>
      <c r="I59" s="5" t="n"/>
      <c r="J59" s="5" t="n"/>
      <c r="K59" s="5" t="n"/>
      <c r="L59" s="6" t="n"/>
      <c r="M59" s="7">
        <f>IF(OR(I59="",L59=""),"",EDATE(I59,L59))</f>
        <v/>
      </c>
      <c r="N59" s="8">
        <f>IF(G59="","",IFERROR(VLOOKUP(G59,'Auswertung'!$J$5:$K$9,2,FALSE),0))</f>
        <v/>
      </c>
      <c r="O59" s="9" t="n"/>
      <c r="P59" s="8">
        <f>IF(A59="","",IFERROR(N59+O59,0))</f>
        <v/>
      </c>
      <c r="Q59" s="8">
        <f>IF(P59="","",P59*12)</f>
        <v/>
      </c>
      <c r="R59" s="2" t="n"/>
      <c r="S59" s="2" t="n"/>
      <c r="T59" s="6" t="n"/>
      <c r="U59" s="6" t="n"/>
      <c r="V59" s="10">
        <f>IF(A59="","",IF(U59="Ja","Abgeschlossen",IF(K59="","Offen",IF(OR(K59&lt;TODAY(),AND(M59&lt;&gt;"",K59&lt;M59)),"Frist prüfen",IF(T59="Ja","Bestätigt","Offen")))))</f>
        <v/>
      </c>
      <c r="W59" s="10">
        <f>IF(OR(A59="",K59=""),"",MAX(0,K59-TODAY()))</f>
        <v/>
      </c>
      <c r="X59" s="3" t="n"/>
    </row>
    <row r="60" ht="26" customHeight="1">
      <c r="A60" s="2" t="n"/>
      <c r="B60" s="2" t="n"/>
      <c r="C60" s="3" t="n"/>
      <c r="D60" s="3" t="n"/>
      <c r="E60" s="4" t="n"/>
      <c r="F60" s="2" t="n"/>
      <c r="G60" s="2" t="n"/>
      <c r="H60" s="4" t="n"/>
      <c r="I60" s="5" t="n"/>
      <c r="J60" s="5" t="n"/>
      <c r="K60" s="5" t="n"/>
      <c r="L60" s="6" t="n"/>
      <c r="M60" s="7">
        <f>IF(OR(I60="",L60=""),"",EDATE(I60,L60))</f>
        <v/>
      </c>
      <c r="N60" s="8">
        <f>IF(G60="","",IFERROR(VLOOKUP(G60,'Auswertung'!$J$5:$K$9,2,FALSE),0))</f>
        <v/>
      </c>
      <c r="O60" s="9" t="n"/>
      <c r="P60" s="8">
        <f>IF(A60="","",IFERROR(N60+O60,0))</f>
        <v/>
      </c>
      <c r="Q60" s="8">
        <f>IF(P60="","",P60*12)</f>
        <v/>
      </c>
      <c r="R60" s="2" t="n"/>
      <c r="S60" s="2" t="n"/>
      <c r="T60" s="6" t="n"/>
      <c r="U60" s="6" t="n"/>
      <c r="V60" s="10">
        <f>IF(A60="","",IF(U60="Ja","Abgeschlossen",IF(K60="","Offen",IF(OR(K60&lt;TODAY(),AND(M60&lt;&gt;"",K60&lt;M60)),"Frist prüfen",IF(T60="Ja","Bestätigt","Offen")))))</f>
        <v/>
      </c>
      <c r="W60" s="10">
        <f>IF(OR(A60="",K60=""),"",MAX(0,K60-TODAY()))</f>
        <v/>
      </c>
      <c r="X60" s="3" t="n"/>
    </row>
    <row r="61" ht="26" customHeight="1">
      <c r="A61" s="2" t="n"/>
      <c r="B61" s="2" t="n"/>
      <c r="C61" s="3" t="n"/>
      <c r="D61" s="3" t="n"/>
      <c r="E61" s="4" t="n"/>
      <c r="F61" s="2" t="n"/>
      <c r="G61" s="2" t="n"/>
      <c r="H61" s="4" t="n"/>
      <c r="I61" s="5" t="n"/>
      <c r="J61" s="5" t="n"/>
      <c r="K61" s="5" t="n"/>
      <c r="L61" s="6" t="n"/>
      <c r="M61" s="7">
        <f>IF(OR(I61="",L61=""),"",EDATE(I61,L61))</f>
        <v/>
      </c>
      <c r="N61" s="8">
        <f>IF(G61="","",IFERROR(VLOOKUP(G61,'Auswertung'!$J$5:$K$9,2,FALSE),0))</f>
        <v/>
      </c>
      <c r="O61" s="9" t="n"/>
      <c r="P61" s="8">
        <f>IF(A61="","",IFERROR(N61+O61,0))</f>
        <v/>
      </c>
      <c r="Q61" s="8">
        <f>IF(P61="","",P61*12)</f>
        <v/>
      </c>
      <c r="R61" s="2" t="n"/>
      <c r="S61" s="2" t="n"/>
      <c r="T61" s="6" t="n"/>
      <c r="U61" s="6" t="n"/>
      <c r="V61" s="10">
        <f>IF(A61="","",IF(U61="Ja","Abgeschlossen",IF(K61="","Offen",IF(OR(K61&lt;TODAY(),AND(M61&lt;&gt;"",K61&lt;M61)),"Frist prüfen",IF(T61="Ja","Bestätigt","Offen")))))</f>
        <v/>
      </c>
      <c r="W61" s="10">
        <f>IF(OR(A61="",K61=""),"",MAX(0,K61-TODAY()))</f>
        <v/>
      </c>
      <c r="X61" s="3" t="n"/>
    </row>
    <row r="62" ht="26" customHeight="1">
      <c r="A62" s="2" t="n"/>
      <c r="B62" s="2" t="n"/>
      <c r="C62" s="3" t="n"/>
      <c r="D62" s="3" t="n"/>
      <c r="E62" s="4" t="n"/>
      <c r="F62" s="2" t="n"/>
      <c r="G62" s="2" t="n"/>
      <c r="H62" s="4" t="n"/>
      <c r="I62" s="5" t="n"/>
      <c r="J62" s="5" t="n"/>
      <c r="K62" s="5" t="n"/>
      <c r="L62" s="6" t="n"/>
      <c r="M62" s="7">
        <f>IF(OR(I62="",L62=""),"",EDATE(I62,L62))</f>
        <v/>
      </c>
      <c r="N62" s="8">
        <f>IF(G62="","",IFERROR(VLOOKUP(G62,'Auswertung'!$J$5:$K$9,2,FALSE),0))</f>
        <v/>
      </c>
      <c r="O62" s="9" t="n"/>
      <c r="P62" s="8">
        <f>IF(A62="","",IFERROR(N62+O62,0))</f>
        <v/>
      </c>
      <c r="Q62" s="8">
        <f>IF(P62="","",P62*12)</f>
        <v/>
      </c>
      <c r="R62" s="2" t="n"/>
      <c r="S62" s="2" t="n"/>
      <c r="T62" s="6" t="n"/>
      <c r="U62" s="6" t="n"/>
      <c r="V62" s="10">
        <f>IF(A62="","",IF(U62="Ja","Abgeschlossen",IF(K62="","Offen",IF(OR(K62&lt;TODAY(),AND(M62&lt;&gt;"",K62&lt;M62)),"Frist prüfen",IF(T62="Ja","Bestätigt","Offen")))))</f>
        <v/>
      </c>
      <c r="W62" s="10">
        <f>IF(OR(A62="",K62=""),"",MAX(0,K62-TODAY()))</f>
        <v/>
      </c>
      <c r="X62" s="3" t="n"/>
    </row>
    <row r="63" ht="26" customHeight="1">
      <c r="A63" s="2" t="n"/>
      <c r="B63" s="2" t="n"/>
      <c r="C63" s="3" t="n"/>
      <c r="D63" s="3" t="n"/>
      <c r="E63" s="4" t="n"/>
      <c r="F63" s="2" t="n"/>
      <c r="G63" s="2" t="n"/>
      <c r="H63" s="4" t="n"/>
      <c r="I63" s="5" t="n"/>
      <c r="J63" s="5" t="n"/>
      <c r="K63" s="5" t="n"/>
      <c r="L63" s="6" t="n"/>
      <c r="M63" s="7">
        <f>IF(OR(I63="",L63=""),"",EDATE(I63,L63))</f>
        <v/>
      </c>
      <c r="N63" s="8">
        <f>IF(G63="","",IFERROR(VLOOKUP(G63,'Auswertung'!$J$5:$K$9,2,FALSE),0))</f>
        <v/>
      </c>
      <c r="O63" s="9" t="n"/>
      <c r="P63" s="8">
        <f>IF(A63="","",IFERROR(N63+O63,0))</f>
        <v/>
      </c>
      <c r="Q63" s="8">
        <f>IF(P63="","",P63*12)</f>
        <v/>
      </c>
      <c r="R63" s="2" t="n"/>
      <c r="S63" s="2" t="n"/>
      <c r="T63" s="6" t="n"/>
      <c r="U63" s="6" t="n"/>
      <c r="V63" s="10">
        <f>IF(A63="","",IF(U63="Ja","Abgeschlossen",IF(K63="","Offen",IF(OR(K63&lt;TODAY(),AND(M63&lt;&gt;"",K63&lt;M63)),"Frist prüfen",IF(T63="Ja","Bestätigt","Offen")))))</f>
        <v/>
      </c>
      <c r="W63" s="10">
        <f>IF(OR(A63="",K63=""),"",MAX(0,K63-TODAY()))</f>
        <v/>
      </c>
      <c r="X63" s="3" t="n"/>
    </row>
    <row r="64" ht="26" customHeight="1">
      <c r="A64" s="2" t="n"/>
      <c r="B64" s="2" t="n"/>
      <c r="C64" s="3" t="n"/>
      <c r="D64" s="3" t="n"/>
      <c r="E64" s="4" t="n"/>
      <c r="F64" s="2" t="n"/>
      <c r="G64" s="2" t="n"/>
      <c r="H64" s="4" t="n"/>
      <c r="I64" s="5" t="n"/>
      <c r="J64" s="5" t="n"/>
      <c r="K64" s="5" t="n"/>
      <c r="L64" s="6" t="n"/>
      <c r="M64" s="7">
        <f>IF(OR(I64="",L64=""),"",EDATE(I64,L64))</f>
        <v/>
      </c>
      <c r="N64" s="8">
        <f>IF(G64="","",IFERROR(VLOOKUP(G64,'Auswertung'!$J$5:$K$9,2,FALSE),0))</f>
        <v/>
      </c>
      <c r="O64" s="9" t="n"/>
      <c r="P64" s="8">
        <f>IF(A64="","",IFERROR(N64+O64,0))</f>
        <v/>
      </c>
      <c r="Q64" s="8">
        <f>IF(P64="","",P64*12)</f>
        <v/>
      </c>
      <c r="R64" s="2" t="n"/>
      <c r="S64" s="2" t="n"/>
      <c r="T64" s="6" t="n"/>
      <c r="U64" s="6" t="n"/>
      <c r="V64" s="10">
        <f>IF(A64="","",IF(U64="Ja","Abgeschlossen",IF(K64="","Offen",IF(OR(K64&lt;TODAY(),AND(M64&lt;&gt;"",K64&lt;M64)),"Frist prüfen",IF(T64="Ja","Bestätigt","Offen")))))</f>
        <v/>
      </c>
      <c r="W64" s="10">
        <f>IF(OR(A64="",K64=""),"",MAX(0,K64-TODAY()))</f>
        <v/>
      </c>
      <c r="X64" s="3" t="n"/>
    </row>
    <row r="65" ht="26" customHeight="1">
      <c r="A65" s="2" t="n"/>
      <c r="B65" s="2" t="n"/>
      <c r="C65" s="3" t="n"/>
      <c r="D65" s="3" t="n"/>
      <c r="E65" s="4" t="n"/>
      <c r="F65" s="2" t="n"/>
      <c r="G65" s="2" t="n"/>
      <c r="H65" s="4" t="n"/>
      <c r="I65" s="5" t="n"/>
      <c r="J65" s="5" t="n"/>
      <c r="K65" s="5" t="n"/>
      <c r="L65" s="6" t="n"/>
      <c r="M65" s="7">
        <f>IF(OR(I65="",L65=""),"",EDATE(I65,L65))</f>
        <v/>
      </c>
      <c r="N65" s="8">
        <f>IF(G65="","",IFERROR(VLOOKUP(G65,'Auswertung'!$J$5:$K$9,2,FALSE),0))</f>
        <v/>
      </c>
      <c r="O65" s="9" t="n"/>
      <c r="P65" s="8">
        <f>IF(A65="","",IFERROR(N65+O65,0))</f>
        <v/>
      </c>
      <c r="Q65" s="8">
        <f>IF(P65="","",P65*12)</f>
        <v/>
      </c>
      <c r="R65" s="2" t="n"/>
      <c r="S65" s="2" t="n"/>
      <c r="T65" s="6" t="n"/>
      <c r="U65" s="6" t="n"/>
      <c r="V65" s="10">
        <f>IF(A65="","",IF(U65="Ja","Abgeschlossen",IF(K65="","Offen",IF(OR(K65&lt;TODAY(),AND(M65&lt;&gt;"",K65&lt;M65)),"Frist prüfen",IF(T65="Ja","Bestätigt","Offen")))))</f>
        <v/>
      </c>
      <c r="W65" s="10">
        <f>IF(OR(A65="",K65=""),"",MAX(0,K65-TODAY()))</f>
        <v/>
      </c>
      <c r="X65" s="3" t="n"/>
    </row>
    <row r="66" ht="26" customHeight="1">
      <c r="A66" s="2" t="n"/>
      <c r="B66" s="2" t="n"/>
      <c r="C66" s="3" t="n"/>
      <c r="D66" s="3" t="n"/>
      <c r="E66" s="4" t="n"/>
      <c r="F66" s="2" t="n"/>
      <c r="G66" s="2" t="n"/>
      <c r="H66" s="4" t="n"/>
      <c r="I66" s="5" t="n"/>
      <c r="J66" s="5" t="n"/>
      <c r="K66" s="5" t="n"/>
      <c r="L66" s="6" t="n"/>
      <c r="M66" s="7">
        <f>IF(OR(I66="",L66=""),"",EDATE(I66,L66))</f>
        <v/>
      </c>
      <c r="N66" s="8">
        <f>IF(G66="","",IFERROR(VLOOKUP(G66,'Auswertung'!$J$5:$K$9,2,FALSE),0))</f>
        <v/>
      </c>
      <c r="O66" s="9" t="n"/>
      <c r="P66" s="8">
        <f>IF(A66="","",IFERROR(N66+O66,0))</f>
        <v/>
      </c>
      <c r="Q66" s="8">
        <f>IF(P66="","",P66*12)</f>
        <v/>
      </c>
      <c r="R66" s="2" t="n"/>
      <c r="S66" s="2" t="n"/>
      <c r="T66" s="6" t="n"/>
      <c r="U66" s="6" t="n"/>
      <c r="V66" s="10">
        <f>IF(A66="","",IF(U66="Ja","Abgeschlossen",IF(K66="","Offen",IF(OR(K66&lt;TODAY(),AND(M66&lt;&gt;"",K66&lt;M66)),"Frist prüfen",IF(T66="Ja","Bestätigt","Offen")))))</f>
        <v/>
      </c>
      <c r="W66" s="10">
        <f>IF(OR(A66="",K66=""),"",MAX(0,K66-TODAY()))</f>
        <v/>
      </c>
      <c r="X66" s="3" t="n"/>
    </row>
    <row r="67" ht="26" customHeight="1">
      <c r="A67" s="2" t="n"/>
      <c r="B67" s="2" t="n"/>
      <c r="C67" s="3" t="n"/>
      <c r="D67" s="3" t="n"/>
      <c r="E67" s="4" t="n"/>
      <c r="F67" s="2" t="n"/>
      <c r="G67" s="2" t="n"/>
      <c r="H67" s="4" t="n"/>
      <c r="I67" s="5" t="n"/>
      <c r="J67" s="5" t="n"/>
      <c r="K67" s="5" t="n"/>
      <c r="L67" s="6" t="n"/>
      <c r="M67" s="7">
        <f>IF(OR(I67="",L67=""),"",EDATE(I67,L67))</f>
        <v/>
      </c>
      <c r="N67" s="8">
        <f>IF(G67="","",IFERROR(VLOOKUP(G67,'Auswertung'!$J$5:$K$9,2,FALSE),0))</f>
        <v/>
      </c>
      <c r="O67" s="9" t="n"/>
      <c r="P67" s="8">
        <f>IF(A67="","",IFERROR(N67+O67,0))</f>
        <v/>
      </c>
      <c r="Q67" s="8">
        <f>IF(P67="","",P67*12)</f>
        <v/>
      </c>
      <c r="R67" s="2" t="n"/>
      <c r="S67" s="2" t="n"/>
      <c r="T67" s="6" t="n"/>
      <c r="U67" s="6" t="n"/>
      <c r="V67" s="10">
        <f>IF(A67="","",IF(U67="Ja","Abgeschlossen",IF(K67="","Offen",IF(OR(K67&lt;TODAY(),AND(M67&lt;&gt;"",K67&lt;M67)),"Frist prüfen",IF(T67="Ja","Bestätigt","Offen")))))</f>
        <v/>
      </c>
      <c r="W67" s="10">
        <f>IF(OR(A67="",K67=""),"",MAX(0,K67-TODAY()))</f>
        <v/>
      </c>
      <c r="X67" s="3" t="n"/>
    </row>
    <row r="68" ht="26" customHeight="1">
      <c r="A68" s="2" t="n"/>
      <c r="B68" s="2" t="n"/>
      <c r="C68" s="3" t="n"/>
      <c r="D68" s="3" t="n"/>
      <c r="E68" s="4" t="n"/>
      <c r="F68" s="2" t="n"/>
      <c r="G68" s="2" t="n"/>
      <c r="H68" s="4" t="n"/>
      <c r="I68" s="5" t="n"/>
      <c r="J68" s="5" t="n"/>
      <c r="K68" s="5" t="n"/>
      <c r="L68" s="6" t="n"/>
      <c r="M68" s="7">
        <f>IF(OR(I68="",L68=""),"",EDATE(I68,L68))</f>
        <v/>
      </c>
      <c r="N68" s="8">
        <f>IF(G68="","",IFERROR(VLOOKUP(G68,'Auswertung'!$J$5:$K$9,2,FALSE),0))</f>
        <v/>
      </c>
      <c r="O68" s="9" t="n"/>
      <c r="P68" s="8">
        <f>IF(A68="","",IFERROR(N68+O68,0))</f>
        <v/>
      </c>
      <c r="Q68" s="8">
        <f>IF(P68="","",P68*12)</f>
        <v/>
      </c>
      <c r="R68" s="2" t="n"/>
      <c r="S68" s="2" t="n"/>
      <c r="T68" s="6" t="n"/>
      <c r="U68" s="6" t="n"/>
      <c r="V68" s="10">
        <f>IF(A68="","",IF(U68="Ja","Abgeschlossen",IF(K68="","Offen",IF(OR(K68&lt;TODAY(),AND(M68&lt;&gt;"",K68&lt;M68)),"Frist prüfen",IF(T68="Ja","Bestätigt","Offen")))))</f>
        <v/>
      </c>
      <c r="W68" s="10">
        <f>IF(OR(A68="",K68=""),"",MAX(0,K68-TODAY()))</f>
        <v/>
      </c>
      <c r="X68" s="3" t="n"/>
    </row>
    <row r="69" ht="26" customHeight="1">
      <c r="A69" s="2" t="n"/>
      <c r="B69" s="2" t="n"/>
      <c r="C69" s="3" t="n"/>
      <c r="D69" s="3" t="n"/>
      <c r="E69" s="4" t="n"/>
      <c r="F69" s="2" t="n"/>
      <c r="G69" s="2" t="n"/>
      <c r="H69" s="4" t="n"/>
      <c r="I69" s="5" t="n"/>
      <c r="J69" s="5" t="n"/>
      <c r="K69" s="5" t="n"/>
      <c r="L69" s="6" t="n"/>
      <c r="M69" s="7">
        <f>IF(OR(I69="",L69=""),"",EDATE(I69,L69))</f>
        <v/>
      </c>
      <c r="N69" s="8">
        <f>IF(G69="","",IFERROR(VLOOKUP(G69,'Auswertung'!$J$5:$K$9,2,FALSE),0))</f>
        <v/>
      </c>
      <c r="O69" s="9" t="n"/>
      <c r="P69" s="8">
        <f>IF(A69="","",IFERROR(N69+O69,0))</f>
        <v/>
      </c>
      <c r="Q69" s="8">
        <f>IF(P69="","",P69*12)</f>
        <v/>
      </c>
      <c r="R69" s="2" t="n"/>
      <c r="S69" s="2" t="n"/>
      <c r="T69" s="6" t="n"/>
      <c r="U69" s="6" t="n"/>
      <c r="V69" s="10">
        <f>IF(A69="","",IF(U69="Ja","Abgeschlossen",IF(K69="","Offen",IF(OR(K69&lt;TODAY(),AND(M69&lt;&gt;"",K69&lt;M69)),"Frist prüfen",IF(T69="Ja","Bestätigt","Offen")))))</f>
        <v/>
      </c>
      <c r="W69" s="10">
        <f>IF(OR(A69="",K69=""),"",MAX(0,K69-TODAY()))</f>
        <v/>
      </c>
      <c r="X69" s="3" t="n"/>
    </row>
    <row r="70" ht="26" customHeight="1">
      <c r="A70" s="2" t="n"/>
      <c r="B70" s="2" t="n"/>
      <c r="C70" s="3" t="n"/>
      <c r="D70" s="3" t="n"/>
      <c r="E70" s="4" t="n"/>
      <c r="F70" s="2" t="n"/>
      <c r="G70" s="2" t="n"/>
      <c r="H70" s="4" t="n"/>
      <c r="I70" s="5" t="n"/>
      <c r="J70" s="5" t="n"/>
      <c r="K70" s="5" t="n"/>
      <c r="L70" s="6" t="n"/>
      <c r="M70" s="7">
        <f>IF(OR(I70="",L70=""),"",EDATE(I70,L70))</f>
        <v/>
      </c>
      <c r="N70" s="8">
        <f>IF(G70="","",IFERROR(VLOOKUP(G70,'Auswertung'!$J$5:$K$9,2,FALSE),0))</f>
        <v/>
      </c>
      <c r="O70" s="9" t="n"/>
      <c r="P70" s="8">
        <f>IF(A70="","",IFERROR(N70+O70,0))</f>
        <v/>
      </c>
      <c r="Q70" s="8">
        <f>IF(P70="","",P70*12)</f>
        <v/>
      </c>
      <c r="R70" s="2" t="n"/>
      <c r="S70" s="2" t="n"/>
      <c r="T70" s="6" t="n"/>
      <c r="U70" s="6" t="n"/>
      <c r="V70" s="10">
        <f>IF(A70="","",IF(U70="Ja","Abgeschlossen",IF(K70="","Offen",IF(OR(K70&lt;TODAY(),AND(M70&lt;&gt;"",K70&lt;M70)),"Frist prüfen",IF(T70="Ja","Bestätigt","Offen")))))</f>
        <v/>
      </c>
      <c r="W70" s="10">
        <f>IF(OR(A70="",K70=""),"",MAX(0,K70-TODAY()))</f>
        <v/>
      </c>
      <c r="X70" s="3" t="n"/>
    </row>
    <row r="71" ht="26" customHeight="1">
      <c r="A71" s="2" t="n"/>
      <c r="B71" s="2" t="n"/>
      <c r="C71" s="3" t="n"/>
      <c r="D71" s="3" t="n"/>
      <c r="E71" s="4" t="n"/>
      <c r="F71" s="2" t="n"/>
      <c r="G71" s="2" t="n"/>
      <c r="H71" s="4" t="n"/>
      <c r="I71" s="5" t="n"/>
      <c r="J71" s="5" t="n"/>
      <c r="K71" s="5" t="n"/>
      <c r="L71" s="6" t="n"/>
      <c r="M71" s="7">
        <f>IF(OR(I71="",L71=""),"",EDATE(I71,L71))</f>
        <v/>
      </c>
      <c r="N71" s="8">
        <f>IF(G71="","",IFERROR(VLOOKUP(G71,'Auswertung'!$J$5:$K$9,2,FALSE),0))</f>
        <v/>
      </c>
      <c r="O71" s="9" t="n"/>
      <c r="P71" s="8">
        <f>IF(A71="","",IFERROR(N71+O71,0))</f>
        <v/>
      </c>
      <c r="Q71" s="8">
        <f>IF(P71="","",P71*12)</f>
        <v/>
      </c>
      <c r="R71" s="2" t="n"/>
      <c r="S71" s="2" t="n"/>
      <c r="T71" s="6" t="n"/>
      <c r="U71" s="6" t="n"/>
      <c r="V71" s="10">
        <f>IF(A71="","",IF(U71="Ja","Abgeschlossen",IF(K71="","Offen",IF(OR(K71&lt;TODAY(),AND(M71&lt;&gt;"",K71&lt;M71)),"Frist prüfen",IF(T71="Ja","Bestätigt","Offen")))))</f>
        <v/>
      </c>
      <c r="W71" s="10">
        <f>IF(OR(A71="",K71=""),"",MAX(0,K71-TODAY()))</f>
        <v/>
      </c>
      <c r="X71" s="3" t="n"/>
    </row>
    <row r="72" ht="26" customHeight="1">
      <c r="A72" s="2" t="n"/>
      <c r="B72" s="2" t="n"/>
      <c r="C72" s="3" t="n"/>
      <c r="D72" s="3" t="n"/>
      <c r="E72" s="4" t="n"/>
      <c r="F72" s="2" t="n"/>
      <c r="G72" s="2" t="n"/>
      <c r="H72" s="4" t="n"/>
      <c r="I72" s="5" t="n"/>
      <c r="J72" s="5" t="n"/>
      <c r="K72" s="5" t="n"/>
      <c r="L72" s="6" t="n"/>
      <c r="M72" s="7">
        <f>IF(OR(I72="",L72=""),"",EDATE(I72,L72))</f>
        <v/>
      </c>
      <c r="N72" s="8">
        <f>IF(G72="","",IFERROR(VLOOKUP(G72,'Auswertung'!$J$5:$K$9,2,FALSE),0))</f>
        <v/>
      </c>
      <c r="O72" s="9" t="n"/>
      <c r="P72" s="8">
        <f>IF(A72="","",IFERROR(N72+O72,0))</f>
        <v/>
      </c>
      <c r="Q72" s="8">
        <f>IF(P72="","",P72*12)</f>
        <v/>
      </c>
      <c r="R72" s="2" t="n"/>
      <c r="S72" s="2" t="n"/>
      <c r="T72" s="6" t="n"/>
      <c r="U72" s="6" t="n"/>
      <c r="V72" s="10">
        <f>IF(A72="","",IF(U72="Ja","Abgeschlossen",IF(K72="","Offen",IF(OR(K72&lt;TODAY(),AND(M72&lt;&gt;"",K72&lt;M72)),"Frist prüfen",IF(T72="Ja","Bestätigt","Offen")))))</f>
        <v/>
      </c>
      <c r="W72" s="10">
        <f>IF(OR(A72="",K72=""),"",MAX(0,K72-TODAY()))</f>
        <v/>
      </c>
      <c r="X72" s="3" t="n"/>
    </row>
    <row r="73" ht="26" customHeight="1">
      <c r="A73" s="2" t="n"/>
      <c r="B73" s="2" t="n"/>
      <c r="C73" s="3" t="n"/>
      <c r="D73" s="3" t="n"/>
      <c r="E73" s="4" t="n"/>
      <c r="F73" s="2" t="n"/>
      <c r="G73" s="2" t="n"/>
      <c r="H73" s="4" t="n"/>
      <c r="I73" s="5" t="n"/>
      <c r="J73" s="5" t="n"/>
      <c r="K73" s="5" t="n"/>
      <c r="L73" s="6" t="n"/>
      <c r="M73" s="7">
        <f>IF(OR(I73="",L73=""),"",EDATE(I73,L73))</f>
        <v/>
      </c>
      <c r="N73" s="8">
        <f>IF(G73="","",IFERROR(VLOOKUP(G73,'Auswertung'!$J$5:$K$9,2,FALSE),0))</f>
        <v/>
      </c>
      <c r="O73" s="9" t="n"/>
      <c r="P73" s="8">
        <f>IF(A73="","",IFERROR(N73+O73,0))</f>
        <v/>
      </c>
      <c r="Q73" s="8">
        <f>IF(P73="","",P73*12)</f>
        <v/>
      </c>
      <c r="R73" s="2" t="n"/>
      <c r="S73" s="2" t="n"/>
      <c r="T73" s="6" t="n"/>
      <c r="U73" s="6" t="n"/>
      <c r="V73" s="10">
        <f>IF(A73="","",IF(U73="Ja","Abgeschlossen",IF(K73="","Offen",IF(OR(K73&lt;TODAY(),AND(M73&lt;&gt;"",K73&lt;M73)),"Frist prüfen",IF(T73="Ja","Bestätigt","Offen")))))</f>
        <v/>
      </c>
      <c r="W73" s="10">
        <f>IF(OR(A73="",K73=""),"",MAX(0,K73-TODAY()))</f>
        <v/>
      </c>
      <c r="X73" s="3" t="n"/>
    </row>
    <row r="74" ht="26" customHeight="1">
      <c r="A74" s="2" t="n"/>
      <c r="B74" s="2" t="n"/>
      <c r="C74" s="3" t="n"/>
      <c r="D74" s="3" t="n"/>
      <c r="E74" s="4" t="n"/>
      <c r="F74" s="2" t="n"/>
      <c r="G74" s="2" t="n"/>
      <c r="H74" s="4" t="n"/>
      <c r="I74" s="5" t="n"/>
      <c r="J74" s="5" t="n"/>
      <c r="K74" s="5" t="n"/>
      <c r="L74" s="6" t="n"/>
      <c r="M74" s="7">
        <f>IF(OR(I74="",L74=""),"",EDATE(I74,L74))</f>
        <v/>
      </c>
      <c r="N74" s="8">
        <f>IF(G74="","",IFERROR(VLOOKUP(G74,'Auswertung'!$J$5:$K$9,2,FALSE),0))</f>
        <v/>
      </c>
      <c r="O74" s="9" t="n"/>
      <c r="P74" s="8">
        <f>IF(A74="","",IFERROR(N74+O74,0))</f>
        <v/>
      </c>
      <c r="Q74" s="8">
        <f>IF(P74="","",P74*12)</f>
        <v/>
      </c>
      <c r="R74" s="2" t="n"/>
      <c r="S74" s="2" t="n"/>
      <c r="T74" s="6" t="n"/>
      <c r="U74" s="6" t="n"/>
      <c r="V74" s="10">
        <f>IF(A74="","",IF(U74="Ja","Abgeschlossen",IF(K74="","Offen",IF(OR(K74&lt;TODAY(),AND(M74&lt;&gt;"",K74&lt;M74)),"Frist prüfen",IF(T74="Ja","Bestätigt","Offen")))))</f>
        <v/>
      </c>
      <c r="W74" s="10">
        <f>IF(OR(A74="",K74=""),"",MAX(0,K74-TODAY()))</f>
        <v/>
      </c>
      <c r="X74" s="3" t="n"/>
    </row>
    <row r="75" ht="26" customHeight="1">
      <c r="A75" s="2" t="n"/>
      <c r="B75" s="2" t="n"/>
      <c r="C75" s="3" t="n"/>
      <c r="D75" s="3" t="n"/>
      <c r="E75" s="4" t="n"/>
      <c r="F75" s="2" t="n"/>
      <c r="G75" s="2" t="n"/>
      <c r="H75" s="4" t="n"/>
      <c r="I75" s="5" t="n"/>
      <c r="J75" s="5" t="n"/>
      <c r="K75" s="5" t="n"/>
      <c r="L75" s="6" t="n"/>
      <c r="M75" s="7">
        <f>IF(OR(I75="",L75=""),"",EDATE(I75,L75))</f>
        <v/>
      </c>
      <c r="N75" s="8">
        <f>IF(G75="","",IFERROR(VLOOKUP(G75,'Auswertung'!$J$5:$K$9,2,FALSE),0))</f>
        <v/>
      </c>
      <c r="O75" s="9" t="n"/>
      <c r="P75" s="8">
        <f>IF(A75="","",IFERROR(N75+O75,0))</f>
        <v/>
      </c>
      <c r="Q75" s="8">
        <f>IF(P75="","",P75*12)</f>
        <v/>
      </c>
      <c r="R75" s="2" t="n"/>
      <c r="S75" s="2" t="n"/>
      <c r="T75" s="6" t="n"/>
      <c r="U75" s="6" t="n"/>
      <c r="V75" s="10">
        <f>IF(A75="","",IF(U75="Ja","Abgeschlossen",IF(K75="","Offen",IF(OR(K75&lt;TODAY(),AND(M75&lt;&gt;"",K75&lt;M75)),"Frist prüfen",IF(T75="Ja","Bestätigt","Offen")))))</f>
        <v/>
      </c>
      <c r="W75" s="10">
        <f>IF(OR(A75="",K75=""),"",MAX(0,K75-TODAY()))</f>
        <v/>
      </c>
      <c r="X75" s="3" t="n"/>
    </row>
    <row r="76" ht="26" customHeight="1">
      <c r="A76" s="2" t="n"/>
      <c r="B76" s="2" t="n"/>
      <c r="C76" s="3" t="n"/>
      <c r="D76" s="3" t="n"/>
      <c r="E76" s="4" t="n"/>
      <c r="F76" s="2" t="n"/>
      <c r="G76" s="2" t="n"/>
      <c r="H76" s="4" t="n"/>
      <c r="I76" s="5" t="n"/>
      <c r="J76" s="5" t="n"/>
      <c r="K76" s="5" t="n"/>
      <c r="L76" s="6" t="n"/>
      <c r="M76" s="7">
        <f>IF(OR(I76="",L76=""),"",EDATE(I76,L76))</f>
        <v/>
      </c>
      <c r="N76" s="8">
        <f>IF(G76="","",IFERROR(VLOOKUP(G76,'Auswertung'!$J$5:$K$9,2,FALSE),0))</f>
        <v/>
      </c>
      <c r="O76" s="9" t="n"/>
      <c r="P76" s="8">
        <f>IF(A76="","",IFERROR(N76+O76,0))</f>
        <v/>
      </c>
      <c r="Q76" s="8">
        <f>IF(P76="","",P76*12)</f>
        <v/>
      </c>
      <c r="R76" s="2" t="n"/>
      <c r="S76" s="2" t="n"/>
      <c r="T76" s="6" t="n"/>
      <c r="U76" s="6" t="n"/>
      <c r="V76" s="10">
        <f>IF(A76="","",IF(U76="Ja","Abgeschlossen",IF(K76="","Offen",IF(OR(K76&lt;TODAY(),AND(M76&lt;&gt;"",K76&lt;M76)),"Frist prüfen",IF(T76="Ja","Bestätigt","Offen")))))</f>
        <v/>
      </c>
      <c r="W76" s="10">
        <f>IF(OR(A76="",K76=""),"",MAX(0,K76-TODAY()))</f>
        <v/>
      </c>
      <c r="X76" s="3" t="n"/>
    </row>
    <row r="77" ht="26" customHeight="1">
      <c r="A77" s="2" t="n"/>
      <c r="B77" s="2" t="n"/>
      <c r="C77" s="3" t="n"/>
      <c r="D77" s="3" t="n"/>
      <c r="E77" s="4" t="n"/>
      <c r="F77" s="2" t="n"/>
      <c r="G77" s="2" t="n"/>
      <c r="H77" s="4" t="n"/>
      <c r="I77" s="5" t="n"/>
      <c r="J77" s="5" t="n"/>
      <c r="K77" s="5" t="n"/>
      <c r="L77" s="6" t="n"/>
      <c r="M77" s="7">
        <f>IF(OR(I77="",L77=""),"",EDATE(I77,L77))</f>
        <v/>
      </c>
      <c r="N77" s="8">
        <f>IF(G77="","",IFERROR(VLOOKUP(G77,'Auswertung'!$J$5:$K$9,2,FALSE),0))</f>
        <v/>
      </c>
      <c r="O77" s="9" t="n"/>
      <c r="P77" s="8">
        <f>IF(A77="","",IFERROR(N77+O77,0))</f>
        <v/>
      </c>
      <c r="Q77" s="8">
        <f>IF(P77="","",P77*12)</f>
        <v/>
      </c>
      <c r="R77" s="2" t="n"/>
      <c r="S77" s="2" t="n"/>
      <c r="T77" s="6" t="n"/>
      <c r="U77" s="6" t="n"/>
      <c r="V77" s="10">
        <f>IF(A77="","",IF(U77="Ja","Abgeschlossen",IF(K77="","Offen",IF(OR(K77&lt;TODAY(),AND(M77&lt;&gt;"",K77&lt;M77)),"Frist prüfen",IF(T77="Ja","Bestätigt","Offen")))))</f>
        <v/>
      </c>
      <c r="W77" s="10">
        <f>IF(OR(A77="",K77=""),"",MAX(0,K77-TODAY()))</f>
        <v/>
      </c>
      <c r="X77" s="3" t="n"/>
    </row>
    <row r="78" ht="26" customHeight="1">
      <c r="A78" s="2" t="n"/>
      <c r="B78" s="2" t="n"/>
      <c r="C78" s="3" t="n"/>
      <c r="D78" s="3" t="n"/>
      <c r="E78" s="4" t="n"/>
      <c r="F78" s="2" t="n"/>
      <c r="G78" s="2" t="n"/>
      <c r="H78" s="4" t="n"/>
      <c r="I78" s="5" t="n"/>
      <c r="J78" s="5" t="n"/>
      <c r="K78" s="5" t="n"/>
      <c r="L78" s="6" t="n"/>
      <c r="M78" s="7">
        <f>IF(OR(I78="",L78=""),"",EDATE(I78,L78))</f>
        <v/>
      </c>
      <c r="N78" s="8">
        <f>IF(G78="","",IFERROR(VLOOKUP(G78,'Auswertung'!$J$5:$K$9,2,FALSE),0))</f>
        <v/>
      </c>
      <c r="O78" s="9" t="n"/>
      <c r="P78" s="8">
        <f>IF(A78="","",IFERROR(N78+O78,0))</f>
        <v/>
      </c>
      <c r="Q78" s="8">
        <f>IF(P78="","",P78*12)</f>
        <v/>
      </c>
      <c r="R78" s="2" t="n"/>
      <c r="S78" s="2" t="n"/>
      <c r="T78" s="6" t="n"/>
      <c r="U78" s="6" t="n"/>
      <c r="V78" s="10">
        <f>IF(A78="","",IF(U78="Ja","Abgeschlossen",IF(K78="","Offen",IF(OR(K78&lt;TODAY(),AND(M78&lt;&gt;"",K78&lt;M78)),"Frist prüfen",IF(T78="Ja","Bestätigt","Offen")))))</f>
        <v/>
      </c>
      <c r="W78" s="10">
        <f>IF(OR(A78="",K78=""),"",MAX(0,K78-TODAY()))</f>
        <v/>
      </c>
      <c r="X78" s="3" t="n"/>
    </row>
    <row r="79" ht="26" customHeight="1">
      <c r="A79" s="2" t="n"/>
      <c r="B79" s="2" t="n"/>
      <c r="C79" s="3" t="n"/>
      <c r="D79" s="3" t="n"/>
      <c r="E79" s="4" t="n"/>
      <c r="F79" s="2" t="n"/>
      <c r="G79" s="2" t="n"/>
      <c r="H79" s="4" t="n"/>
      <c r="I79" s="5" t="n"/>
      <c r="J79" s="5" t="n"/>
      <c r="K79" s="5" t="n"/>
      <c r="L79" s="6" t="n"/>
      <c r="M79" s="7">
        <f>IF(OR(I79="",L79=""),"",EDATE(I79,L79))</f>
        <v/>
      </c>
      <c r="N79" s="8">
        <f>IF(G79="","",IFERROR(VLOOKUP(G79,'Auswertung'!$J$5:$K$9,2,FALSE),0))</f>
        <v/>
      </c>
      <c r="O79" s="9" t="n"/>
      <c r="P79" s="8">
        <f>IF(A79="","",IFERROR(N79+O79,0))</f>
        <v/>
      </c>
      <c r="Q79" s="8">
        <f>IF(P79="","",P79*12)</f>
        <v/>
      </c>
      <c r="R79" s="2" t="n"/>
      <c r="S79" s="2" t="n"/>
      <c r="T79" s="6" t="n"/>
      <c r="U79" s="6" t="n"/>
      <c r="V79" s="10">
        <f>IF(A79="","",IF(U79="Ja","Abgeschlossen",IF(K79="","Offen",IF(OR(K79&lt;TODAY(),AND(M79&lt;&gt;"",K79&lt;M79)),"Frist prüfen",IF(T79="Ja","Bestätigt","Offen")))))</f>
        <v/>
      </c>
      <c r="W79" s="10">
        <f>IF(OR(A79="",K79=""),"",MAX(0,K79-TODAY()))</f>
        <v/>
      </c>
      <c r="X79" s="3" t="n"/>
    </row>
    <row r="80" ht="26" customHeight="1">
      <c r="A80" s="2" t="n"/>
      <c r="B80" s="2" t="n"/>
      <c r="C80" s="3" t="n"/>
      <c r="D80" s="3" t="n"/>
      <c r="E80" s="4" t="n"/>
      <c r="F80" s="2" t="n"/>
      <c r="G80" s="2" t="n"/>
      <c r="H80" s="4" t="n"/>
      <c r="I80" s="5" t="n"/>
      <c r="J80" s="5" t="n"/>
      <c r="K80" s="5" t="n"/>
      <c r="L80" s="6" t="n"/>
      <c r="M80" s="7">
        <f>IF(OR(I80="",L80=""),"",EDATE(I80,L80))</f>
        <v/>
      </c>
      <c r="N80" s="8">
        <f>IF(G80="","",IFERROR(VLOOKUP(G80,'Auswertung'!$J$5:$K$9,2,FALSE),0))</f>
        <v/>
      </c>
      <c r="O80" s="9" t="n"/>
      <c r="P80" s="8">
        <f>IF(A80="","",IFERROR(N80+O80,0))</f>
        <v/>
      </c>
      <c r="Q80" s="8">
        <f>IF(P80="","",P80*12)</f>
        <v/>
      </c>
      <c r="R80" s="2" t="n"/>
      <c r="S80" s="2" t="n"/>
      <c r="T80" s="6" t="n"/>
      <c r="U80" s="6" t="n"/>
      <c r="V80" s="10">
        <f>IF(A80="","",IF(U80="Ja","Abgeschlossen",IF(K80="","Offen",IF(OR(K80&lt;TODAY(),AND(M80&lt;&gt;"",K80&lt;M80)),"Frist prüfen",IF(T80="Ja","Bestätigt","Offen")))))</f>
        <v/>
      </c>
      <c r="W80" s="10">
        <f>IF(OR(A80="",K80=""),"",MAX(0,K80-TODAY()))</f>
        <v/>
      </c>
      <c r="X80" s="3" t="n"/>
    </row>
    <row r="81" ht="26" customHeight="1">
      <c r="A81" s="2" t="n"/>
      <c r="B81" s="2" t="n"/>
      <c r="C81" s="3" t="n"/>
      <c r="D81" s="3" t="n"/>
      <c r="E81" s="4" t="n"/>
      <c r="F81" s="2" t="n"/>
      <c r="G81" s="2" t="n"/>
      <c r="H81" s="4" t="n"/>
      <c r="I81" s="5" t="n"/>
      <c r="J81" s="5" t="n"/>
      <c r="K81" s="5" t="n"/>
      <c r="L81" s="6" t="n"/>
      <c r="M81" s="7">
        <f>IF(OR(I81="",L81=""),"",EDATE(I81,L81))</f>
        <v/>
      </c>
      <c r="N81" s="8">
        <f>IF(G81="","",IFERROR(VLOOKUP(G81,'Auswertung'!$J$5:$K$9,2,FALSE),0))</f>
        <v/>
      </c>
      <c r="O81" s="9" t="n"/>
      <c r="P81" s="8">
        <f>IF(A81="","",IFERROR(N81+O81,0))</f>
        <v/>
      </c>
      <c r="Q81" s="8">
        <f>IF(P81="","",P81*12)</f>
        <v/>
      </c>
      <c r="R81" s="2" t="n"/>
      <c r="S81" s="2" t="n"/>
      <c r="T81" s="6" t="n"/>
      <c r="U81" s="6" t="n"/>
      <c r="V81" s="10">
        <f>IF(A81="","",IF(U81="Ja","Abgeschlossen",IF(K81="","Offen",IF(OR(K81&lt;TODAY(),AND(M81&lt;&gt;"",K81&lt;M81)),"Frist prüfen",IF(T81="Ja","Bestätigt","Offen")))))</f>
        <v/>
      </c>
      <c r="W81" s="10">
        <f>IF(OR(A81="",K81=""),"",MAX(0,K81-TODAY()))</f>
        <v/>
      </c>
      <c r="X81" s="3" t="n"/>
    </row>
    <row r="82" ht="26" customHeight="1">
      <c r="A82" s="2" t="n"/>
      <c r="B82" s="2" t="n"/>
      <c r="C82" s="3" t="n"/>
      <c r="D82" s="3" t="n"/>
      <c r="E82" s="4" t="n"/>
      <c r="F82" s="2" t="n"/>
      <c r="G82" s="2" t="n"/>
      <c r="H82" s="4" t="n"/>
      <c r="I82" s="5" t="n"/>
      <c r="J82" s="5" t="n"/>
      <c r="K82" s="5" t="n"/>
      <c r="L82" s="6" t="n"/>
      <c r="M82" s="7">
        <f>IF(OR(I82="",L82=""),"",EDATE(I82,L82))</f>
        <v/>
      </c>
      <c r="N82" s="8">
        <f>IF(G82="","",IFERROR(VLOOKUP(G82,'Auswertung'!$J$5:$K$9,2,FALSE),0))</f>
        <v/>
      </c>
      <c r="O82" s="9" t="n"/>
      <c r="P82" s="8">
        <f>IF(A82="","",IFERROR(N82+O82,0))</f>
        <v/>
      </c>
      <c r="Q82" s="8">
        <f>IF(P82="","",P82*12)</f>
        <v/>
      </c>
      <c r="R82" s="2" t="n"/>
      <c r="S82" s="2" t="n"/>
      <c r="T82" s="6" t="n"/>
      <c r="U82" s="6" t="n"/>
      <c r="V82" s="10">
        <f>IF(A82="","",IF(U82="Ja","Abgeschlossen",IF(K82="","Offen",IF(OR(K82&lt;TODAY(),AND(M82&lt;&gt;"",K82&lt;M82)),"Frist prüfen",IF(T82="Ja","Bestätigt","Offen")))))</f>
        <v/>
      </c>
      <c r="W82" s="10">
        <f>IF(OR(A82="",K82=""),"",MAX(0,K82-TODAY()))</f>
        <v/>
      </c>
      <c r="X82" s="3" t="n"/>
    </row>
    <row r="83" ht="26" customHeight="1">
      <c r="A83" s="2" t="n"/>
      <c r="B83" s="2" t="n"/>
      <c r="C83" s="3" t="n"/>
      <c r="D83" s="3" t="n"/>
      <c r="E83" s="4" t="n"/>
      <c r="F83" s="2" t="n"/>
      <c r="G83" s="2" t="n"/>
      <c r="H83" s="4" t="n"/>
      <c r="I83" s="5" t="n"/>
      <c r="J83" s="5" t="n"/>
      <c r="K83" s="5" t="n"/>
      <c r="L83" s="6" t="n"/>
      <c r="M83" s="7">
        <f>IF(OR(I83="",L83=""),"",EDATE(I83,L83))</f>
        <v/>
      </c>
      <c r="N83" s="8">
        <f>IF(G83="","",IFERROR(VLOOKUP(G83,'Auswertung'!$J$5:$K$9,2,FALSE),0))</f>
        <v/>
      </c>
      <c r="O83" s="9" t="n"/>
      <c r="P83" s="8">
        <f>IF(A83="","",IFERROR(N83+O83,0))</f>
        <v/>
      </c>
      <c r="Q83" s="8">
        <f>IF(P83="","",P83*12)</f>
        <v/>
      </c>
      <c r="R83" s="2" t="n"/>
      <c r="S83" s="2" t="n"/>
      <c r="T83" s="6" t="n"/>
      <c r="U83" s="6" t="n"/>
      <c r="V83" s="10">
        <f>IF(A83="","",IF(U83="Ja","Abgeschlossen",IF(K83="","Offen",IF(OR(K83&lt;TODAY(),AND(M83&lt;&gt;"",K83&lt;M83)),"Frist prüfen",IF(T83="Ja","Bestätigt","Offen")))))</f>
        <v/>
      </c>
      <c r="W83" s="10">
        <f>IF(OR(A83="",K83=""),"",MAX(0,K83-TODAY()))</f>
        <v/>
      </c>
      <c r="X83" s="3" t="n"/>
    </row>
    <row r="84" ht="26" customHeight="1">
      <c r="A84" s="2" t="n"/>
      <c r="B84" s="2" t="n"/>
      <c r="C84" s="3" t="n"/>
      <c r="D84" s="3" t="n"/>
      <c r="E84" s="4" t="n"/>
      <c r="F84" s="2" t="n"/>
      <c r="G84" s="2" t="n"/>
      <c r="H84" s="4" t="n"/>
      <c r="I84" s="5" t="n"/>
      <c r="J84" s="5" t="n"/>
      <c r="K84" s="5" t="n"/>
      <c r="L84" s="6" t="n"/>
      <c r="M84" s="7">
        <f>IF(OR(I84="",L84=""),"",EDATE(I84,L84))</f>
        <v/>
      </c>
      <c r="N84" s="8">
        <f>IF(G84="","",IFERROR(VLOOKUP(G84,'Auswertung'!$J$5:$K$9,2,FALSE),0))</f>
        <v/>
      </c>
      <c r="O84" s="9" t="n"/>
      <c r="P84" s="8">
        <f>IF(A84="","",IFERROR(N84+O84,0))</f>
        <v/>
      </c>
      <c r="Q84" s="8">
        <f>IF(P84="","",P84*12)</f>
        <v/>
      </c>
      <c r="R84" s="2" t="n"/>
      <c r="S84" s="2" t="n"/>
      <c r="T84" s="6" t="n"/>
      <c r="U84" s="6" t="n"/>
      <c r="V84" s="10">
        <f>IF(A84="","",IF(U84="Ja","Abgeschlossen",IF(K84="","Offen",IF(OR(K84&lt;TODAY(),AND(M84&lt;&gt;"",K84&lt;M84)),"Frist prüfen",IF(T84="Ja","Bestätigt","Offen")))))</f>
        <v/>
      </c>
      <c r="W84" s="10">
        <f>IF(OR(A84="",K84=""),"",MAX(0,K84-TODAY()))</f>
        <v/>
      </c>
      <c r="X84" s="3" t="n"/>
    </row>
    <row r="85" ht="26" customHeight="1">
      <c r="A85" s="2" t="n"/>
      <c r="B85" s="2" t="n"/>
      <c r="C85" s="3" t="n"/>
      <c r="D85" s="3" t="n"/>
      <c r="E85" s="4" t="n"/>
      <c r="F85" s="2" t="n"/>
      <c r="G85" s="2" t="n"/>
      <c r="H85" s="4" t="n"/>
      <c r="I85" s="5" t="n"/>
      <c r="J85" s="5" t="n"/>
      <c r="K85" s="5" t="n"/>
      <c r="L85" s="6" t="n"/>
      <c r="M85" s="7">
        <f>IF(OR(I85="",L85=""),"",EDATE(I85,L85))</f>
        <v/>
      </c>
      <c r="N85" s="8">
        <f>IF(G85="","",IFERROR(VLOOKUP(G85,'Auswertung'!$J$5:$K$9,2,FALSE),0))</f>
        <v/>
      </c>
      <c r="O85" s="9" t="n"/>
      <c r="P85" s="8">
        <f>IF(A85="","",IFERROR(N85+O85,0))</f>
        <v/>
      </c>
      <c r="Q85" s="8">
        <f>IF(P85="","",P85*12)</f>
        <v/>
      </c>
      <c r="R85" s="2" t="n"/>
      <c r="S85" s="2" t="n"/>
      <c r="T85" s="6" t="n"/>
      <c r="U85" s="6" t="n"/>
      <c r="V85" s="10">
        <f>IF(A85="","",IF(U85="Ja","Abgeschlossen",IF(K85="","Offen",IF(OR(K85&lt;TODAY(),AND(M85&lt;&gt;"",K85&lt;M85)),"Frist prüfen",IF(T85="Ja","Bestätigt","Offen")))))</f>
        <v/>
      </c>
      <c r="W85" s="10">
        <f>IF(OR(A85="",K85=""),"",MAX(0,K85-TODAY()))</f>
        <v/>
      </c>
      <c r="X85" s="3" t="n"/>
    </row>
    <row r="86" ht="26" customHeight="1">
      <c r="A86" s="2" t="n"/>
      <c r="B86" s="2" t="n"/>
      <c r="C86" s="3" t="n"/>
      <c r="D86" s="3" t="n"/>
      <c r="E86" s="4" t="n"/>
      <c r="F86" s="2" t="n"/>
      <c r="G86" s="2" t="n"/>
      <c r="H86" s="4" t="n"/>
      <c r="I86" s="5" t="n"/>
      <c r="J86" s="5" t="n"/>
      <c r="K86" s="5" t="n"/>
      <c r="L86" s="6" t="n"/>
      <c r="M86" s="7">
        <f>IF(OR(I86="",L86=""),"",EDATE(I86,L86))</f>
        <v/>
      </c>
      <c r="N86" s="8">
        <f>IF(G86="","",IFERROR(VLOOKUP(G86,'Auswertung'!$J$5:$K$9,2,FALSE),0))</f>
        <v/>
      </c>
      <c r="O86" s="9" t="n"/>
      <c r="P86" s="8">
        <f>IF(A86="","",IFERROR(N86+O86,0))</f>
        <v/>
      </c>
      <c r="Q86" s="8">
        <f>IF(P86="","",P86*12)</f>
        <v/>
      </c>
      <c r="R86" s="2" t="n"/>
      <c r="S86" s="2" t="n"/>
      <c r="T86" s="6" t="n"/>
      <c r="U86" s="6" t="n"/>
      <c r="V86" s="10">
        <f>IF(A86="","",IF(U86="Ja","Abgeschlossen",IF(K86="","Offen",IF(OR(K86&lt;TODAY(),AND(M86&lt;&gt;"",K86&lt;M86)),"Frist prüfen",IF(T86="Ja","Bestätigt","Offen")))))</f>
        <v/>
      </c>
      <c r="W86" s="10">
        <f>IF(OR(A86="",K86=""),"",MAX(0,K86-TODAY()))</f>
        <v/>
      </c>
      <c r="X86" s="3" t="n"/>
    </row>
    <row r="87" ht="26" customHeight="1">
      <c r="A87" s="2" t="n"/>
      <c r="B87" s="2" t="n"/>
      <c r="C87" s="3" t="n"/>
      <c r="D87" s="3" t="n"/>
      <c r="E87" s="4" t="n"/>
      <c r="F87" s="2" t="n"/>
      <c r="G87" s="2" t="n"/>
      <c r="H87" s="4" t="n"/>
      <c r="I87" s="5" t="n"/>
      <c r="J87" s="5" t="n"/>
      <c r="K87" s="5" t="n"/>
      <c r="L87" s="6" t="n"/>
      <c r="M87" s="7">
        <f>IF(OR(I87="",L87=""),"",EDATE(I87,L87))</f>
        <v/>
      </c>
      <c r="N87" s="8">
        <f>IF(G87="","",IFERROR(VLOOKUP(G87,'Auswertung'!$J$5:$K$9,2,FALSE),0))</f>
        <v/>
      </c>
      <c r="O87" s="9" t="n"/>
      <c r="P87" s="8">
        <f>IF(A87="","",IFERROR(N87+O87,0))</f>
        <v/>
      </c>
      <c r="Q87" s="8">
        <f>IF(P87="","",P87*12)</f>
        <v/>
      </c>
      <c r="R87" s="2" t="n"/>
      <c r="S87" s="2" t="n"/>
      <c r="T87" s="6" t="n"/>
      <c r="U87" s="6" t="n"/>
      <c r="V87" s="10">
        <f>IF(A87="","",IF(U87="Ja","Abgeschlossen",IF(K87="","Offen",IF(OR(K87&lt;TODAY(),AND(M87&lt;&gt;"",K87&lt;M87)),"Frist prüfen",IF(T87="Ja","Bestätigt","Offen")))))</f>
        <v/>
      </c>
      <c r="W87" s="10">
        <f>IF(OR(A87="",K87=""),"",MAX(0,K87-TODAY()))</f>
        <v/>
      </c>
      <c r="X87" s="3" t="n"/>
    </row>
    <row r="88" ht="26" customHeight="1">
      <c r="A88" s="2" t="n"/>
      <c r="B88" s="2" t="n"/>
      <c r="C88" s="3" t="n"/>
      <c r="D88" s="3" t="n"/>
      <c r="E88" s="4" t="n"/>
      <c r="F88" s="2" t="n"/>
      <c r="G88" s="2" t="n"/>
      <c r="H88" s="4" t="n"/>
      <c r="I88" s="5" t="n"/>
      <c r="J88" s="5" t="n"/>
      <c r="K88" s="5" t="n"/>
      <c r="L88" s="6" t="n"/>
      <c r="M88" s="7">
        <f>IF(OR(I88="",L88=""),"",EDATE(I88,L88))</f>
        <v/>
      </c>
      <c r="N88" s="8">
        <f>IF(G88="","",IFERROR(VLOOKUP(G88,'Auswertung'!$J$5:$K$9,2,FALSE),0))</f>
        <v/>
      </c>
      <c r="O88" s="9" t="n"/>
      <c r="P88" s="8">
        <f>IF(A88="","",IFERROR(N88+O88,0))</f>
        <v/>
      </c>
      <c r="Q88" s="8">
        <f>IF(P88="","",P88*12)</f>
        <v/>
      </c>
      <c r="R88" s="2" t="n"/>
      <c r="S88" s="2" t="n"/>
      <c r="T88" s="6" t="n"/>
      <c r="U88" s="6" t="n"/>
      <c r="V88" s="10">
        <f>IF(A88="","",IF(U88="Ja","Abgeschlossen",IF(K88="","Offen",IF(OR(K88&lt;TODAY(),AND(M88&lt;&gt;"",K88&lt;M88)),"Frist prüfen",IF(T88="Ja","Bestätigt","Offen")))))</f>
        <v/>
      </c>
      <c r="W88" s="10">
        <f>IF(OR(A88="",K88=""),"",MAX(0,K88-TODAY()))</f>
        <v/>
      </c>
      <c r="X88" s="3" t="n"/>
    </row>
    <row r="89" ht="26" customHeight="1">
      <c r="A89" s="2" t="n"/>
      <c r="B89" s="2" t="n"/>
      <c r="C89" s="3" t="n"/>
      <c r="D89" s="3" t="n"/>
      <c r="E89" s="4" t="n"/>
      <c r="F89" s="2" t="n"/>
      <c r="G89" s="2" t="n"/>
      <c r="H89" s="4" t="n"/>
      <c r="I89" s="5" t="n"/>
      <c r="J89" s="5" t="n"/>
      <c r="K89" s="5" t="n"/>
      <c r="L89" s="6" t="n"/>
      <c r="M89" s="7">
        <f>IF(OR(I89="",L89=""),"",EDATE(I89,L89))</f>
        <v/>
      </c>
      <c r="N89" s="8">
        <f>IF(G89="","",IFERROR(VLOOKUP(G89,'Auswertung'!$J$5:$K$9,2,FALSE),0))</f>
        <v/>
      </c>
      <c r="O89" s="9" t="n"/>
      <c r="P89" s="8">
        <f>IF(A89="","",IFERROR(N89+O89,0))</f>
        <v/>
      </c>
      <c r="Q89" s="8">
        <f>IF(P89="","",P89*12)</f>
        <v/>
      </c>
      <c r="R89" s="2" t="n"/>
      <c r="S89" s="2" t="n"/>
      <c r="T89" s="6" t="n"/>
      <c r="U89" s="6" t="n"/>
      <c r="V89" s="10">
        <f>IF(A89="","",IF(U89="Ja","Abgeschlossen",IF(K89="","Offen",IF(OR(K89&lt;TODAY(),AND(M89&lt;&gt;"",K89&lt;M89)),"Frist prüfen",IF(T89="Ja","Bestätigt","Offen")))))</f>
        <v/>
      </c>
      <c r="W89" s="10">
        <f>IF(OR(A89="",K89=""),"",MAX(0,K89-TODAY()))</f>
        <v/>
      </c>
      <c r="X89" s="3" t="n"/>
    </row>
    <row r="90" ht="26" customHeight="1">
      <c r="A90" s="2" t="n"/>
      <c r="B90" s="2" t="n"/>
      <c r="C90" s="3" t="n"/>
      <c r="D90" s="3" t="n"/>
      <c r="E90" s="4" t="n"/>
      <c r="F90" s="2" t="n"/>
      <c r="G90" s="2" t="n"/>
      <c r="H90" s="4" t="n"/>
      <c r="I90" s="5" t="n"/>
      <c r="J90" s="5" t="n"/>
      <c r="K90" s="5" t="n"/>
      <c r="L90" s="6" t="n"/>
      <c r="M90" s="7">
        <f>IF(OR(I90="",L90=""),"",EDATE(I90,L90))</f>
        <v/>
      </c>
      <c r="N90" s="8">
        <f>IF(G90="","",IFERROR(VLOOKUP(G90,'Auswertung'!$J$5:$K$9,2,FALSE),0))</f>
        <v/>
      </c>
      <c r="O90" s="9" t="n"/>
      <c r="P90" s="8">
        <f>IF(A90="","",IFERROR(N90+O90,0))</f>
        <v/>
      </c>
      <c r="Q90" s="8">
        <f>IF(P90="","",P90*12)</f>
        <v/>
      </c>
      <c r="R90" s="2" t="n"/>
      <c r="S90" s="2" t="n"/>
      <c r="T90" s="6" t="n"/>
      <c r="U90" s="6" t="n"/>
      <c r="V90" s="10">
        <f>IF(A90="","",IF(U90="Ja","Abgeschlossen",IF(K90="","Offen",IF(OR(K90&lt;TODAY(),AND(M90&lt;&gt;"",K90&lt;M90)),"Frist prüfen",IF(T90="Ja","Bestätigt","Offen")))))</f>
        <v/>
      </c>
      <c r="W90" s="10">
        <f>IF(OR(A90="",K90=""),"",MAX(0,K90-TODAY()))</f>
        <v/>
      </c>
      <c r="X90" s="3" t="n"/>
    </row>
    <row r="91" ht="26" customHeight="1">
      <c r="A91" s="2" t="n"/>
      <c r="B91" s="2" t="n"/>
      <c r="C91" s="3" t="n"/>
      <c r="D91" s="3" t="n"/>
      <c r="E91" s="4" t="n"/>
      <c r="F91" s="2" t="n"/>
      <c r="G91" s="2" t="n"/>
      <c r="H91" s="4" t="n"/>
      <c r="I91" s="5" t="n"/>
      <c r="J91" s="5" t="n"/>
      <c r="K91" s="5" t="n"/>
      <c r="L91" s="6" t="n"/>
      <c r="M91" s="7">
        <f>IF(OR(I91="",L91=""),"",EDATE(I91,L91))</f>
        <v/>
      </c>
      <c r="N91" s="8">
        <f>IF(G91="","",IFERROR(VLOOKUP(G91,'Auswertung'!$J$5:$K$9,2,FALSE),0))</f>
        <v/>
      </c>
      <c r="O91" s="9" t="n"/>
      <c r="P91" s="8">
        <f>IF(A91="","",IFERROR(N91+O91,0))</f>
        <v/>
      </c>
      <c r="Q91" s="8">
        <f>IF(P91="","",P91*12)</f>
        <v/>
      </c>
      <c r="R91" s="2" t="n"/>
      <c r="S91" s="2" t="n"/>
      <c r="T91" s="6" t="n"/>
      <c r="U91" s="6" t="n"/>
      <c r="V91" s="10">
        <f>IF(A91="","",IF(U91="Ja","Abgeschlossen",IF(K91="","Offen",IF(OR(K91&lt;TODAY(),AND(M91&lt;&gt;"",K91&lt;M91)),"Frist prüfen",IF(T91="Ja","Bestätigt","Offen")))))</f>
        <v/>
      </c>
      <c r="W91" s="10">
        <f>IF(OR(A91="",K91=""),"",MAX(0,K91-TODAY()))</f>
        <v/>
      </c>
      <c r="X91" s="3" t="n"/>
    </row>
    <row r="92" ht="26" customHeight="1">
      <c r="A92" s="2" t="n"/>
      <c r="B92" s="2" t="n"/>
      <c r="C92" s="3" t="n"/>
      <c r="D92" s="3" t="n"/>
      <c r="E92" s="4" t="n"/>
      <c r="F92" s="2" t="n"/>
      <c r="G92" s="2" t="n"/>
      <c r="H92" s="4" t="n"/>
      <c r="I92" s="5" t="n"/>
      <c r="J92" s="5" t="n"/>
      <c r="K92" s="5" t="n"/>
      <c r="L92" s="6" t="n"/>
      <c r="M92" s="7">
        <f>IF(OR(I92="",L92=""),"",EDATE(I92,L92))</f>
        <v/>
      </c>
      <c r="N92" s="8">
        <f>IF(G92="","",IFERROR(VLOOKUP(G92,'Auswertung'!$J$5:$K$9,2,FALSE),0))</f>
        <v/>
      </c>
      <c r="O92" s="9" t="n"/>
      <c r="P92" s="8">
        <f>IF(A92="","",IFERROR(N92+O92,0))</f>
        <v/>
      </c>
      <c r="Q92" s="8">
        <f>IF(P92="","",P92*12)</f>
        <v/>
      </c>
      <c r="R92" s="2" t="n"/>
      <c r="S92" s="2" t="n"/>
      <c r="T92" s="6" t="n"/>
      <c r="U92" s="6" t="n"/>
      <c r="V92" s="10">
        <f>IF(A92="","",IF(U92="Ja","Abgeschlossen",IF(K92="","Offen",IF(OR(K92&lt;TODAY(),AND(M92&lt;&gt;"",K92&lt;M92)),"Frist prüfen",IF(T92="Ja","Bestätigt","Offen")))))</f>
        <v/>
      </c>
      <c r="W92" s="10">
        <f>IF(OR(A92="",K92=""),"",MAX(0,K92-TODAY()))</f>
        <v/>
      </c>
      <c r="X92" s="3" t="n"/>
    </row>
    <row r="93" ht="26" customHeight="1">
      <c r="A93" s="2" t="n"/>
      <c r="B93" s="2" t="n"/>
      <c r="C93" s="3" t="n"/>
      <c r="D93" s="3" t="n"/>
      <c r="E93" s="4" t="n"/>
      <c r="F93" s="2" t="n"/>
      <c r="G93" s="2" t="n"/>
      <c r="H93" s="4" t="n"/>
      <c r="I93" s="5" t="n"/>
      <c r="J93" s="5" t="n"/>
      <c r="K93" s="5" t="n"/>
      <c r="L93" s="6" t="n"/>
      <c r="M93" s="7">
        <f>IF(OR(I93="",L93=""),"",EDATE(I93,L93))</f>
        <v/>
      </c>
      <c r="N93" s="8">
        <f>IF(G93="","",IFERROR(VLOOKUP(G93,'Auswertung'!$J$5:$K$9,2,FALSE),0))</f>
        <v/>
      </c>
      <c r="O93" s="9" t="n"/>
      <c r="P93" s="8">
        <f>IF(A93="","",IFERROR(N93+O93,0))</f>
        <v/>
      </c>
      <c r="Q93" s="8">
        <f>IF(P93="","",P93*12)</f>
        <v/>
      </c>
      <c r="R93" s="2" t="n"/>
      <c r="S93" s="2" t="n"/>
      <c r="T93" s="6" t="n"/>
      <c r="U93" s="6" t="n"/>
      <c r="V93" s="10">
        <f>IF(A93="","",IF(U93="Ja","Abgeschlossen",IF(K93="","Offen",IF(OR(K93&lt;TODAY(),AND(M93&lt;&gt;"",K93&lt;M93)),"Frist prüfen",IF(T93="Ja","Bestätigt","Offen")))))</f>
        <v/>
      </c>
      <c r="W93" s="10">
        <f>IF(OR(A93="",K93=""),"",MAX(0,K93-TODAY()))</f>
        <v/>
      </c>
      <c r="X93" s="3" t="n"/>
    </row>
    <row r="94" ht="26" customHeight="1">
      <c r="A94" s="2" t="n"/>
      <c r="B94" s="2" t="n"/>
      <c r="C94" s="3" t="n"/>
      <c r="D94" s="3" t="n"/>
      <c r="E94" s="4" t="n"/>
      <c r="F94" s="2" t="n"/>
      <c r="G94" s="2" t="n"/>
      <c r="H94" s="4" t="n"/>
      <c r="I94" s="5" t="n"/>
      <c r="J94" s="5" t="n"/>
      <c r="K94" s="5" t="n"/>
      <c r="L94" s="6" t="n"/>
      <c r="M94" s="7">
        <f>IF(OR(I94="",L94=""),"",EDATE(I94,L94))</f>
        <v/>
      </c>
      <c r="N94" s="8">
        <f>IF(G94="","",IFERROR(VLOOKUP(G94,'Auswertung'!$J$5:$K$9,2,FALSE),0))</f>
        <v/>
      </c>
      <c r="O94" s="9" t="n"/>
      <c r="P94" s="8">
        <f>IF(A94="","",IFERROR(N94+O94,0))</f>
        <v/>
      </c>
      <c r="Q94" s="8">
        <f>IF(P94="","",P94*12)</f>
        <v/>
      </c>
      <c r="R94" s="2" t="n"/>
      <c r="S94" s="2" t="n"/>
      <c r="T94" s="6" t="n"/>
      <c r="U94" s="6" t="n"/>
      <c r="V94" s="10">
        <f>IF(A94="","",IF(U94="Ja","Abgeschlossen",IF(K94="","Offen",IF(OR(K94&lt;TODAY(),AND(M94&lt;&gt;"",K94&lt;M94)),"Frist prüfen",IF(T94="Ja","Bestätigt","Offen")))))</f>
        <v/>
      </c>
      <c r="W94" s="10">
        <f>IF(OR(A94="",K94=""),"",MAX(0,K94-TODAY()))</f>
        <v/>
      </c>
      <c r="X94" s="3" t="n"/>
    </row>
    <row r="95" ht="26" customHeight="1">
      <c r="A95" s="2" t="n"/>
      <c r="B95" s="2" t="n"/>
      <c r="C95" s="3" t="n"/>
      <c r="D95" s="3" t="n"/>
      <c r="E95" s="4" t="n"/>
      <c r="F95" s="2" t="n"/>
      <c r="G95" s="2" t="n"/>
      <c r="H95" s="4" t="n"/>
      <c r="I95" s="5" t="n"/>
      <c r="J95" s="5" t="n"/>
      <c r="K95" s="5" t="n"/>
      <c r="L95" s="6" t="n"/>
      <c r="M95" s="7">
        <f>IF(OR(I95="",L95=""),"",EDATE(I95,L95))</f>
        <v/>
      </c>
      <c r="N95" s="8">
        <f>IF(G95="","",IFERROR(VLOOKUP(G95,'Auswertung'!$J$5:$K$9,2,FALSE),0))</f>
        <v/>
      </c>
      <c r="O95" s="9" t="n"/>
      <c r="P95" s="8">
        <f>IF(A95="","",IFERROR(N95+O95,0))</f>
        <v/>
      </c>
      <c r="Q95" s="8">
        <f>IF(P95="","",P95*12)</f>
        <v/>
      </c>
      <c r="R95" s="2" t="n"/>
      <c r="S95" s="2" t="n"/>
      <c r="T95" s="6" t="n"/>
      <c r="U95" s="6" t="n"/>
      <c r="V95" s="10">
        <f>IF(A95="","",IF(U95="Ja","Abgeschlossen",IF(K95="","Offen",IF(OR(K95&lt;TODAY(),AND(M95&lt;&gt;"",K95&lt;M95)),"Frist prüfen",IF(T95="Ja","Bestätigt","Offen")))))</f>
        <v/>
      </c>
      <c r="W95" s="10">
        <f>IF(OR(A95="",K95=""),"",MAX(0,K95-TODAY()))</f>
        <v/>
      </c>
      <c r="X95" s="3" t="n"/>
    </row>
    <row r="96" ht="26" customHeight="1">
      <c r="A96" s="2" t="n"/>
      <c r="B96" s="2" t="n"/>
      <c r="C96" s="3" t="n"/>
      <c r="D96" s="3" t="n"/>
      <c r="E96" s="4" t="n"/>
      <c r="F96" s="2" t="n"/>
      <c r="G96" s="2" t="n"/>
      <c r="H96" s="4" t="n"/>
      <c r="I96" s="5" t="n"/>
      <c r="J96" s="5" t="n"/>
      <c r="K96" s="5" t="n"/>
      <c r="L96" s="6" t="n"/>
      <c r="M96" s="7">
        <f>IF(OR(I96="",L96=""),"",EDATE(I96,L96))</f>
        <v/>
      </c>
      <c r="N96" s="8">
        <f>IF(G96="","",IFERROR(VLOOKUP(G96,'Auswertung'!$J$5:$K$9,2,FALSE),0))</f>
        <v/>
      </c>
      <c r="O96" s="9" t="n"/>
      <c r="P96" s="8">
        <f>IF(A96="","",IFERROR(N96+O96,0))</f>
        <v/>
      </c>
      <c r="Q96" s="8">
        <f>IF(P96="","",P96*12)</f>
        <v/>
      </c>
      <c r="R96" s="2" t="n"/>
      <c r="S96" s="2" t="n"/>
      <c r="T96" s="6" t="n"/>
      <c r="U96" s="6" t="n"/>
      <c r="V96" s="10">
        <f>IF(A96="","",IF(U96="Ja","Abgeschlossen",IF(K96="","Offen",IF(OR(K96&lt;TODAY(),AND(M96&lt;&gt;"",K96&lt;M96)),"Frist prüfen",IF(T96="Ja","Bestätigt","Offen")))))</f>
        <v/>
      </c>
      <c r="W96" s="10">
        <f>IF(OR(A96="",K96=""),"",MAX(0,K96-TODAY()))</f>
        <v/>
      </c>
      <c r="X96" s="3" t="n"/>
    </row>
    <row r="97" ht="26" customHeight="1">
      <c r="A97" s="2" t="n"/>
      <c r="B97" s="2" t="n"/>
      <c r="C97" s="3" t="n"/>
      <c r="D97" s="3" t="n"/>
      <c r="E97" s="4" t="n"/>
      <c r="F97" s="2" t="n"/>
      <c r="G97" s="2" t="n"/>
      <c r="H97" s="4" t="n"/>
      <c r="I97" s="5" t="n"/>
      <c r="J97" s="5" t="n"/>
      <c r="K97" s="5" t="n"/>
      <c r="L97" s="6" t="n"/>
      <c r="M97" s="7">
        <f>IF(OR(I97="",L97=""),"",EDATE(I97,L97))</f>
        <v/>
      </c>
      <c r="N97" s="8">
        <f>IF(G97="","",IFERROR(VLOOKUP(G97,'Auswertung'!$J$5:$K$9,2,FALSE),0))</f>
        <v/>
      </c>
      <c r="O97" s="9" t="n"/>
      <c r="P97" s="8">
        <f>IF(A97="","",IFERROR(N97+O97,0))</f>
        <v/>
      </c>
      <c r="Q97" s="8">
        <f>IF(P97="","",P97*12)</f>
        <v/>
      </c>
      <c r="R97" s="2" t="n"/>
      <c r="S97" s="2" t="n"/>
      <c r="T97" s="6" t="n"/>
      <c r="U97" s="6" t="n"/>
      <c r="V97" s="10">
        <f>IF(A97="","",IF(U97="Ja","Abgeschlossen",IF(K97="","Offen",IF(OR(K97&lt;TODAY(),AND(M97&lt;&gt;"",K97&lt;M97)),"Frist prüfen",IF(T97="Ja","Bestätigt","Offen")))))</f>
        <v/>
      </c>
      <c r="W97" s="10">
        <f>IF(OR(A97="",K97=""),"",MAX(0,K97-TODAY()))</f>
        <v/>
      </c>
      <c r="X97" s="3" t="n"/>
    </row>
    <row r="98" ht="26" customHeight="1">
      <c r="A98" s="2" t="n"/>
      <c r="B98" s="2" t="n"/>
      <c r="C98" s="3" t="n"/>
      <c r="D98" s="3" t="n"/>
      <c r="E98" s="4" t="n"/>
      <c r="F98" s="2" t="n"/>
      <c r="G98" s="2" t="n"/>
      <c r="H98" s="4" t="n"/>
      <c r="I98" s="5" t="n"/>
      <c r="J98" s="5" t="n"/>
      <c r="K98" s="5" t="n"/>
      <c r="L98" s="6" t="n"/>
      <c r="M98" s="7">
        <f>IF(OR(I98="",L98=""),"",EDATE(I98,L98))</f>
        <v/>
      </c>
      <c r="N98" s="8">
        <f>IF(G98="","",IFERROR(VLOOKUP(G98,'Auswertung'!$J$5:$K$9,2,FALSE),0))</f>
        <v/>
      </c>
      <c r="O98" s="9" t="n"/>
      <c r="P98" s="8">
        <f>IF(A98="","",IFERROR(N98+O98,0))</f>
        <v/>
      </c>
      <c r="Q98" s="8">
        <f>IF(P98="","",P98*12)</f>
        <v/>
      </c>
      <c r="R98" s="2" t="n"/>
      <c r="S98" s="2" t="n"/>
      <c r="T98" s="6" t="n"/>
      <c r="U98" s="6" t="n"/>
      <c r="V98" s="10">
        <f>IF(A98="","",IF(U98="Ja","Abgeschlossen",IF(K98="","Offen",IF(OR(K98&lt;TODAY(),AND(M98&lt;&gt;"",K98&lt;M98)),"Frist prüfen",IF(T98="Ja","Bestätigt","Offen")))))</f>
        <v/>
      </c>
      <c r="W98" s="10">
        <f>IF(OR(A98="",K98=""),"",MAX(0,K98-TODAY()))</f>
        <v/>
      </c>
      <c r="X98" s="3" t="n"/>
    </row>
    <row r="99" ht="26" customHeight="1">
      <c r="A99" s="2" t="n"/>
      <c r="B99" s="2" t="n"/>
      <c r="C99" s="3" t="n"/>
      <c r="D99" s="3" t="n"/>
      <c r="E99" s="4" t="n"/>
      <c r="F99" s="2" t="n"/>
      <c r="G99" s="2" t="n"/>
      <c r="H99" s="4" t="n"/>
      <c r="I99" s="5" t="n"/>
      <c r="J99" s="5" t="n"/>
      <c r="K99" s="5" t="n"/>
      <c r="L99" s="6" t="n"/>
      <c r="M99" s="7">
        <f>IF(OR(I99="",L99=""),"",EDATE(I99,L99))</f>
        <v/>
      </c>
      <c r="N99" s="8">
        <f>IF(G99="","",IFERROR(VLOOKUP(G99,'Auswertung'!$J$5:$K$9,2,FALSE),0))</f>
        <v/>
      </c>
      <c r="O99" s="9" t="n"/>
      <c r="P99" s="8">
        <f>IF(A99="","",IFERROR(N99+O99,0))</f>
        <v/>
      </c>
      <c r="Q99" s="8">
        <f>IF(P99="","",P99*12)</f>
        <v/>
      </c>
      <c r="R99" s="2" t="n"/>
      <c r="S99" s="2" t="n"/>
      <c r="T99" s="6" t="n"/>
      <c r="U99" s="6" t="n"/>
      <c r="V99" s="10">
        <f>IF(A99="","",IF(U99="Ja","Abgeschlossen",IF(K99="","Offen",IF(OR(K99&lt;TODAY(),AND(M99&lt;&gt;"",K99&lt;M99)),"Frist prüfen",IF(T99="Ja","Bestätigt","Offen")))))</f>
        <v/>
      </c>
      <c r="W99" s="10">
        <f>IF(OR(A99="",K99=""),"",MAX(0,K99-TODAY()))</f>
        <v/>
      </c>
      <c r="X99" s="3" t="n"/>
    </row>
    <row r="100" ht="26" customHeight="1">
      <c r="A100" s="2" t="n"/>
      <c r="B100" s="2" t="n"/>
      <c r="C100" s="3" t="n"/>
      <c r="D100" s="3" t="n"/>
      <c r="E100" s="4" t="n"/>
      <c r="F100" s="2" t="n"/>
      <c r="G100" s="2" t="n"/>
      <c r="H100" s="4" t="n"/>
      <c r="I100" s="5" t="n"/>
      <c r="J100" s="5" t="n"/>
      <c r="K100" s="5" t="n"/>
      <c r="L100" s="6" t="n"/>
      <c r="M100" s="7">
        <f>IF(OR(I100="",L100=""),"",EDATE(I100,L100))</f>
        <v/>
      </c>
      <c r="N100" s="8">
        <f>IF(G100="","",IFERROR(VLOOKUP(G100,'Auswertung'!$J$5:$K$9,2,FALSE),0))</f>
        <v/>
      </c>
      <c r="O100" s="9" t="n"/>
      <c r="P100" s="8">
        <f>IF(A100="","",IFERROR(N100+O100,0))</f>
        <v/>
      </c>
      <c r="Q100" s="8">
        <f>IF(P100="","",P100*12)</f>
        <v/>
      </c>
      <c r="R100" s="2" t="n"/>
      <c r="S100" s="2" t="n"/>
      <c r="T100" s="6" t="n"/>
      <c r="U100" s="6" t="n"/>
      <c r="V100" s="10">
        <f>IF(A100="","",IF(U100="Ja","Abgeschlossen",IF(K100="","Offen",IF(OR(K100&lt;TODAY(),AND(M100&lt;&gt;"",K100&lt;M100)),"Frist prüfen",IF(T100="Ja","Bestätigt","Offen")))))</f>
        <v/>
      </c>
      <c r="W100" s="10">
        <f>IF(OR(A100="",K100=""),"",MAX(0,K100-TODAY()))</f>
        <v/>
      </c>
      <c r="X100" s="3" t="n"/>
    </row>
    <row r="101" ht="26" customHeight="1">
      <c r="A101" s="2" t="n"/>
      <c r="B101" s="2" t="n"/>
      <c r="C101" s="3" t="n"/>
      <c r="D101" s="3" t="n"/>
      <c r="E101" s="4" t="n"/>
      <c r="F101" s="2" t="n"/>
      <c r="G101" s="2" t="n"/>
      <c r="H101" s="4" t="n"/>
      <c r="I101" s="5" t="n"/>
      <c r="J101" s="5" t="n"/>
      <c r="K101" s="5" t="n"/>
      <c r="L101" s="6" t="n"/>
      <c r="M101" s="7">
        <f>IF(OR(I101="",L101=""),"",EDATE(I101,L101))</f>
        <v/>
      </c>
      <c r="N101" s="8">
        <f>IF(G101="","",IFERROR(VLOOKUP(G101,'Auswertung'!$J$5:$K$9,2,FALSE),0))</f>
        <v/>
      </c>
      <c r="O101" s="9" t="n"/>
      <c r="P101" s="8">
        <f>IF(A101="","",IFERROR(N101+O101,0))</f>
        <v/>
      </c>
      <c r="Q101" s="8">
        <f>IF(P101="","",P101*12)</f>
        <v/>
      </c>
      <c r="R101" s="2" t="n"/>
      <c r="S101" s="2" t="n"/>
      <c r="T101" s="6" t="n"/>
      <c r="U101" s="6" t="n"/>
      <c r="V101" s="10">
        <f>IF(A101="","",IF(U101="Ja","Abgeschlossen",IF(K101="","Offen",IF(OR(K101&lt;TODAY(),AND(M101&lt;&gt;"",K101&lt;M101)),"Frist prüfen",IF(T101="Ja","Bestätigt","Offen")))))</f>
        <v/>
      </c>
      <c r="W101" s="10">
        <f>IF(OR(A101="",K101=""),"",MAX(0,K101-TODAY()))</f>
        <v/>
      </c>
      <c r="X101" s="3" t="n"/>
    </row>
  </sheetData>
  <autoFilter ref="A1:X101"/>
  <conditionalFormatting sqref="V2:V101">
    <cfRule type="expression" priority="1" dxfId="0">
      <formula>$V2="Abgeschlossen"</formula>
    </cfRule>
    <cfRule type="expression" priority="2" dxfId="1">
      <formula>$V2="Frist prüfen"</formula>
    </cfRule>
  </conditionalFormatting>
  <conditionalFormatting sqref="K2:K101">
    <cfRule type="expression" priority="3" dxfId="1">
      <formula>AND($K2&lt;&gt;"",$M2&lt;&gt;"",$K2&lt;$M2)</formula>
    </cfRule>
  </conditionalFormatting>
  <conditionalFormatting sqref="W2:W101">
    <cfRule type="expression" priority="4" dxfId="1">
      <formula>AND($W2&lt;&gt;"",$W2&lt;=14)</formula>
    </cfRule>
  </conditionalFormatting>
  <dataValidations count="6">
    <dataValidation sqref="G2:G101" showErrorMessage="1" showInputMessage="1" allowBlank="1" type="list">
      <formula1>"Vodafone,PYUR,Tele Columbus,M-net,NetCologne"</formula1>
    </dataValidation>
    <dataValidation sqref="L2:L101" showErrorMessage="1" showInputMessage="1" allowBlank="1" type="whole" operator="between">
      <formula1>0</formula1>
      <formula2>60</formula2>
    </dataValidation>
    <dataValidation sqref="O2:O101" showErrorMessage="1" showInputMessage="1" allowBlank="1" type="decimal" operator="greaterThanOrEqual">
      <formula1>0</formula1>
    </dataValidation>
    <dataValidation sqref="R2:R101" showErrorMessage="1" showInputMessage="1" allowBlank="1" type="list">
      <formula1>"Kostenersparnis,Wechsel zu Streaming,Umzug,Nichtnutzung,Sonstiges"</formula1>
    </dataValidation>
    <dataValidation sqref="S2:S101" showErrorMessage="1" showInputMessage="1" allowBlank="1" type="list">
      <formula1>"Ordentliche Kündigung,Außerordentliche Kündigung"</formula1>
    </dataValidation>
    <dataValidation sqref="T2:U101" showErrorMessage="1" showInputMessage="1" allowBlank="1" type="list">
      <formula1>"Ja,Nein"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8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4" customWidth="1" min="3" max="3"/>
    <col width="19" customWidth="1" min="4" max="4"/>
    <col width="16" customWidth="1" min="5" max="5"/>
    <col width="4" customWidth="1" min="6" max="6"/>
    <col width="4" customWidth="1" min="7" max="7"/>
    <col width="18" customWidth="1" min="8" max="8"/>
    <col width="18" customWidth="1" min="9" max="9"/>
    <col width="20" customWidth="1" min="10" max="10"/>
    <col width="17" customWidth="1" min="11" max="11"/>
    <col width="4" customWidth="1" min="12" max="12"/>
  </cols>
  <sheetData>
    <row r="1" ht="30" customHeight="1">
      <c r="A1" s="11" t="inlineStr">
        <is>
          <t>Kabelanschluss kündigen – Mietwohnung | Operative Auswertung</t>
        </is>
      </c>
    </row>
    <row r="2"/>
    <row r="3">
      <c r="A3" s="12" t="inlineStr">
        <is>
          <t>Kennzahl</t>
        </is>
      </c>
      <c r="B3" s="12" t="inlineStr">
        <is>
          <t>Wert</t>
        </is>
      </c>
    </row>
    <row r="4">
      <c r="A4" s="13" t="inlineStr">
        <is>
          <t>Anzahl aller Vorgänge</t>
        </is>
      </c>
      <c r="B4" s="14">
        <f>COUNTA('Kündigungen'!$A$2:$A$101)</f>
        <v/>
      </c>
      <c r="J4" s="12" t="inlineStr">
        <is>
          <t>Anbieter</t>
        </is>
      </c>
      <c r="K4" s="12" t="inlineStr">
        <is>
          <t>Standardpreis</t>
        </is>
      </c>
    </row>
    <row r="5">
      <c r="A5" s="15" t="inlineStr">
        <is>
          <t>Abgeschlossene Kündigungen</t>
        </is>
      </c>
      <c r="B5" s="16">
        <f>COUNTIF('Kündigungen'!$V$2:$V$101,"Abgeschlossen")</f>
        <v/>
      </c>
      <c r="J5" s="17" t="inlineStr">
        <is>
          <t>Vodafone</t>
        </is>
      </c>
      <c r="K5" s="18" t="n">
        <v>19.99</v>
      </c>
    </row>
    <row r="6">
      <c r="A6" s="13" t="inlineStr">
        <is>
          <t>Offene Vorgänge</t>
        </is>
      </c>
      <c r="B6" s="14">
        <f>COUNTIF('Kündigungen'!$V$2:$V$101,"Offen")</f>
        <v/>
      </c>
      <c r="J6" s="19" t="inlineStr">
        <is>
          <t>PYUR</t>
        </is>
      </c>
      <c r="K6" s="20" t="n">
        <v>14.99</v>
      </c>
    </row>
    <row r="7">
      <c r="A7" s="15" t="inlineStr">
        <is>
          <t>Zu prüfende Fristen</t>
        </is>
      </c>
      <c r="B7" s="16">
        <f>COUNTIF('Kündigungen'!$V$2:$V$101,"Frist prüfen")</f>
        <v/>
      </c>
      <c r="J7" s="17" t="inlineStr">
        <is>
          <t>Tele Columbus</t>
        </is>
      </c>
      <c r="K7" s="18" t="n">
        <v>16.99</v>
      </c>
    </row>
    <row r="8">
      <c r="A8" s="13" t="inlineStr">
        <is>
          <t>Gesamte monatliche Kostenersparnis</t>
        </is>
      </c>
      <c r="B8" s="18">
        <f>SUM('Kündigungen'!$P$2:$P$101)</f>
        <v/>
      </c>
      <c r="J8" s="19" t="inlineStr">
        <is>
          <t>M-net</t>
        </is>
      </c>
      <c r="K8" s="20" t="n">
        <v>12.99</v>
      </c>
    </row>
    <row r="9">
      <c r="A9" s="15" t="inlineStr">
        <is>
          <t>Durchschnittlicher Kabelpreis</t>
        </is>
      </c>
      <c r="B9" s="20">
        <f>IFERROR(AVERAGE('Kündigungen'!$P$2:$P$101),0)</f>
        <v/>
      </c>
      <c r="J9" s="17" t="inlineStr">
        <is>
          <t>NetCologne</t>
        </is>
      </c>
      <c r="K9" s="18" t="n">
        <v>13.99</v>
      </c>
    </row>
    <row r="10">
      <c r="A10" s="13" t="inlineStr">
        <is>
          <t>Abschlussquote</t>
        </is>
      </c>
      <c r="B10" s="21">
        <f>IFERROR(COUNTIF('Kündigungen'!$V$2:$V$101,"Abgeschlossen")/COUNTA('Kündigungen'!$A$2:$A$101),0)</f>
        <v/>
      </c>
    </row>
    <row r="11"/>
    <row r="12"/>
    <row r="13">
      <c r="A13" s="12" t="inlineStr">
        <is>
          <t>Status</t>
        </is>
      </c>
      <c r="B13" s="12" t="inlineStr">
        <is>
          <t>Anzahl</t>
        </is>
      </c>
      <c r="D13" s="12" t="inlineStr">
        <is>
          <t>Anbieter</t>
        </is>
      </c>
      <c r="E13" s="12" t="inlineStr">
        <is>
          <t>Vorgänge</t>
        </is>
      </c>
    </row>
    <row r="14">
      <c r="A14" s="17" t="inlineStr">
        <is>
          <t>Offen</t>
        </is>
      </c>
      <c r="B14" s="14">
        <f>COUNTIF('Kündigungen'!$V$2:$V$101,A14)</f>
        <v/>
      </c>
      <c r="D14" s="17" t="inlineStr">
        <is>
          <t>Vodafone</t>
        </is>
      </c>
      <c r="E14" s="14">
        <f>COUNTIF('Kündigungen'!$G$2:$G$101,D14)</f>
        <v/>
      </c>
    </row>
    <row r="15">
      <c r="A15" s="19" t="inlineStr">
        <is>
          <t>Bestätigt</t>
        </is>
      </c>
      <c r="B15" s="16">
        <f>COUNTIF('Kündigungen'!$V$2:$V$101,A15)</f>
        <v/>
      </c>
      <c r="D15" s="19" t="inlineStr">
        <is>
          <t>PYUR</t>
        </is>
      </c>
      <c r="E15" s="16">
        <f>COUNTIF('Kündigungen'!$G$2:$G$101,D15)</f>
        <v/>
      </c>
    </row>
    <row r="16">
      <c r="A16" s="17" t="inlineStr">
        <is>
          <t>Frist prüfen</t>
        </is>
      </c>
      <c r="B16" s="14">
        <f>COUNTIF('Kündigungen'!$V$2:$V$101,A16)</f>
        <v/>
      </c>
      <c r="D16" s="17" t="inlineStr">
        <is>
          <t>Tele Columbus</t>
        </is>
      </c>
      <c r="E16" s="14">
        <f>COUNTIF('Kündigungen'!$G$2:$G$101,D16)</f>
        <v/>
      </c>
    </row>
    <row r="17">
      <c r="A17" s="19" t="inlineStr">
        <is>
          <t>Abgeschlossen</t>
        </is>
      </c>
      <c r="B17" s="16">
        <f>COUNTIF('Kündigungen'!$V$2:$V$101,A17)</f>
        <v/>
      </c>
      <c r="D17" s="19" t="inlineStr">
        <is>
          <t>M-net</t>
        </is>
      </c>
      <c r="E17" s="16">
        <f>COUNTIF('Kündigungen'!$G$2:$G$101,D17)</f>
        <v/>
      </c>
    </row>
    <row r="18">
      <c r="D18" s="17" t="inlineStr">
        <is>
          <t>NetCologne</t>
        </is>
      </c>
      <c r="E18" s="14">
        <f>COUNTIF('Kündigungen'!$G$2:$G$101,D18)</f>
        <v/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112" customWidth="1" min="2" max="2"/>
  </cols>
  <sheetData>
    <row r="1" ht="30" customHeight="1">
      <c r="A1" s="11" t="inlineStr">
        <is>
          <t>Hinweise zur Arbeitsmappe „Kabelanschluss kündigen – Mietwohnung“</t>
        </is>
      </c>
    </row>
    <row r="2"/>
    <row r="3">
      <c r="A3" s="12" t="inlineStr">
        <is>
          <t>Thema</t>
        </is>
      </c>
      <c r="B3" s="12" t="inlineStr">
        <is>
          <t>Hinweis</t>
        </is>
      </c>
    </row>
    <row r="4" ht="52" customHeight="1">
      <c r="A4" s="22" t="inlineStr">
        <is>
          <t>Zweck und Bedienung</t>
        </is>
      </c>
      <c r="B4" s="23" t="inlineStr">
        <is>
          <t>Das Tabellenblatt „Kündigungen“ dient zur Erfassung, Fristenkontrolle und Dokumentation privater Kabelanschluss-Kündigungen in Mietwohnungen. Jeder Vorgang erhält eine eindeutige Vorgangs-ID.</t>
        </is>
      </c>
    </row>
    <row r="5" ht="52" customHeight="1">
      <c r="A5" s="24" t="inlineStr">
        <is>
          <t>Gelbe Eingabefelder</t>
        </is>
      </c>
      <c r="B5" s="25" t="inlineStr">
        <is>
          <t>Hellgelbe Zellen sind für manuelle Eingaben vorgesehen. Hellblaue Zellen enthalten Formeln und werden automatisch berechnet. Leere vorbereitete Zeilen können für weitere Vorgänge genutzt werden.</t>
        </is>
      </c>
    </row>
    <row r="6" ht="52" customHeight="1">
      <c r="A6" s="22" t="inlineStr">
        <is>
          <t>Vertragslaufzeit und Frist</t>
        </is>
      </c>
      <c r="B6" s="23" t="inlineStr">
        <is>
          <t>Vor dem Versand der Kündigung sind Vertragsbeginn, Mindestlaufzeit, Kündigungsfrist und das frühestmögliche Vertragsende anhand der Anbieterbedingungen zu prüfen. Rot markierte Fristen erfordern eine zeitnahe Klärung.</t>
        </is>
      </c>
    </row>
    <row r="7" ht="52" customHeight="1">
      <c r="A7" s="24" t="inlineStr">
        <is>
          <t>Kündigungsweg und Bestätigung</t>
        </is>
      </c>
      <c r="B7" s="25" t="inlineStr">
        <is>
          <t>Die Kündigung erfolgt grundsätzlich gegenüber dem Kabelanbieter. Je nach Anbieter sind Textform, Online-Kündigung oder ein Kundenportal möglich. Eine Kündigungsbestätigung sollte gespeichert und im Vorgang dokumentiert werden.</t>
        </is>
      </c>
    </row>
    <row r="8" ht="52" customHeight="1">
      <c r="A8" s="22" t="inlineStr">
        <is>
          <t>Geräterückgabe</t>
        </is>
      </c>
      <c r="B8" s="23" t="inlineStr">
        <is>
          <t>Router, Receiver, Smartcard oder weiteres Leihgerät sind gemäß Rückgabeanweisung des Anbieters zurückzusenden. Einlieferungsbeleg, Rückgabefrist und Empfangsbestätigung sollten bei den Bemerkungen festgehalten werden.</t>
        </is>
      </c>
    </row>
    <row r="9" ht="52" customHeight="1">
      <c r="A9" s="24" t="inlineStr">
        <is>
          <t>Mietwohnung</t>
        </is>
      </c>
      <c r="B9" s="25" t="inlineStr">
        <is>
          <t>Kabelkosten können je nach Mietvertrag, Betriebskostenregelung und aktueller Rechtslage unterschiedlich behandelt werden. Mietvertrag, Anbieterbedingungen und gegebenenfalls die Hausverwaltung sind vor einer Kündigung zu prüfen.</t>
        </is>
      </c>
    </row>
    <row r="10" ht="52" customHeight="1">
      <c r="A10" s="22" t="inlineStr">
        <is>
          <t>Datenschutz (DSGVO)</t>
        </is>
      </c>
      <c r="B10" s="23" t="inlineStr">
        <is>
          <t>Mieter- und Vertragsdaten sind vertraulich zu behandeln. Zugriff, Weitergabe und Aufbewahrung sollten auf das erforderliche Maß beschränkt werden.</t>
        </is>
      </c>
    </row>
    <row r="11" ht="52" customHeight="1">
      <c r="A11" s="24" t="inlineStr">
        <is>
          <t>Auswertung</t>
        </is>
      </c>
      <c r="B11" s="25" t="inlineStr">
        <is>
          <t>Das Tabellenblatt „Auswertung“ zeigt Kennzahlen, Statusverteilung, Anbieterübersicht und die jährliche Kostenersparnis. Die Diagramme beziehen sich auf den gesamten vorbereiteten Erfassungsbereich.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2026-10-07T11:04:05Z</dcterms:created>
  <dcterms:modified xmlns:dcterms="http://purl.org/dc/terms/" xmlns:xsi="http://www.w3.org/2001/XMLSchema-instance" xsi:type="dcterms:W3CDTF">2026-10-07T11:04:05Z</dcterms:modified>
</cp:coreProperties>
</file>